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ldungen gesamt" sheetId="1" state="visible" r:id="rId2"/>
    <sheet name="Startgelder" sheetId="2" state="visible" r:id="rId3"/>
    <sheet name="Matrix KLasse" sheetId="3" state="visible" r:id="rId4"/>
  </sheets>
  <definedNames>
    <definedName function="false" hidden="false" localSheetId="0" name="_xlnm.Print_Area" vbProcedure="false">'Meldungen gesamt'!$A$1:$P$64</definedName>
    <definedName function="false" hidden="false" name="Nation" vbProcedure="false">'Meldungen gesamt'!$D$6:$G$6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<sst xmlns="http://schemas.openxmlformats.org/spreadsheetml/2006/main" count="136" uniqueCount="92">
  <si>
    <t xml:space="preserve">Rennen</t>
  </si>
  <si>
    <t xml:space="preserve">Deutsche Meisterschaft / ECA-Cup 2024 Salza</t>
  </si>
  <si>
    <t xml:space="preserve">Salza-Line tickets</t>
  </si>
  <si>
    <t xml:space="preserve">Verein / Club</t>
  </si>
  <si>
    <t xml:space="preserve">Kanu Club Turngemeinde München e.V.</t>
  </si>
  <si>
    <t xml:space="preserve">Name / club</t>
  </si>
  <si>
    <t xml:space="preserve">Type</t>
  </si>
  <si>
    <t xml:space="preserve">Kennzeichen/Number plate</t>
  </si>
  <si>
    <t xml:space="preserve">Kurzform / Short form</t>
  </si>
  <si>
    <t xml:space="preserve">TG-München</t>
  </si>
  <si>
    <t xml:space="preserve">Nation</t>
  </si>
  <si>
    <t xml:space="preserve">GER</t>
  </si>
  <si>
    <t xml:space="preserve">Obmann/Obfrau / Teamleader</t>
  </si>
  <si>
    <t xml:space="preserve">Hans Wurst</t>
  </si>
  <si>
    <t xml:space="preserve">email:</t>
  </si>
  <si>
    <t xml:space="preserve">blabla@dfdf.de</t>
  </si>
  <si>
    <t xml:space="preserve">MobilNr.</t>
  </si>
  <si>
    <t xml:space="preserve">+49 111 111111</t>
  </si>
  <si>
    <t xml:space="preserve">Einzel</t>
  </si>
  <si>
    <t xml:space="preserve">Single</t>
  </si>
  <si>
    <t xml:space="preserve">Eingabefelder (restliche Felder gesperrt) / Input fields</t>
  </si>
  <si>
    <t xml:space="preserve">Meldung / Inscription</t>
  </si>
  <si>
    <t xml:space="preserve">keine Eingabe! No input!</t>
  </si>
  <si>
    <t xml:space="preserve">Nr.</t>
  </si>
  <si>
    <t xml:space="preserve">Verein Club</t>
  </si>
  <si>
    <t xml:space="preserve">Name</t>
  </si>
  <si>
    <t xml:space="preserve">Vorname Prename</t>
  </si>
  <si>
    <t xml:space="preserve">Geburts-
jahr 
Year of birth</t>
  </si>
  <si>
    <t xml:space="preserve">Geschlecht
Sex</t>
  </si>
  <si>
    <t xml:space="preserve">Bootsklasse Boat class (K1, C1, C2,
 S1 (SUP))</t>
  </si>
  <si>
    <t xml:space="preserve">Altersklasse 
Age group</t>
  </si>
  <si>
    <t xml:space="preserve">Sprint</t>
  </si>
  <si>
    <t xml:space="preserve">Classic</t>
  </si>
  <si>
    <t xml:space="preserve">Marathon</t>
  </si>
  <si>
    <t xml:space="preserve">Rennen
Race</t>
  </si>
  <si>
    <t xml:space="preserve">Startgebühr 
Starting fee</t>
  </si>
  <si>
    <t xml:space="preserve">Dopingabgabe
Doping fee</t>
  </si>
  <si>
    <t xml:space="preserve">Mustermann</t>
  </si>
  <si>
    <t xml:space="preserve">Max</t>
  </si>
  <si>
    <t xml:space="preserve">m</t>
  </si>
  <si>
    <t xml:space="preserve">K1</t>
  </si>
  <si>
    <t xml:space="preserve">LK (Ü18)</t>
  </si>
  <si>
    <t xml:space="preserve">x</t>
  </si>
  <si>
    <t xml:space="preserve">Müller, Maier</t>
  </si>
  <si>
    <t xml:space="preserve">Maria, Lisa</t>
  </si>
  <si>
    <t xml:space="preserve">2010/2011</t>
  </si>
  <si>
    <t xml:space="preserve">w</t>
  </si>
  <si>
    <t xml:space="preserve">C2</t>
  </si>
  <si>
    <t xml:space="preserve">U14</t>
  </si>
  <si>
    <t xml:space="preserve">Huhn – SUP</t>
  </si>
  <si>
    <t xml:space="preserve">Paula</t>
  </si>
  <si>
    <t xml:space="preserve">f</t>
  </si>
  <si>
    <t xml:space="preserve">S1</t>
  </si>
  <si>
    <t xml:space="preserve">Chicken</t>
  </si>
  <si>
    <t xml:space="preserve">Anzahl / Amount:</t>
  </si>
  <si>
    <t xml:space="preserve">Einzel / Single</t>
  </si>
  <si>
    <t xml:space="preserve">Mannschaften</t>
  </si>
  <si>
    <t xml:space="preserve">Teams</t>
  </si>
  <si>
    <t xml:space="preserve">Verein</t>
  </si>
  <si>
    <t xml:space="preserve">Namen Names</t>
  </si>
  <si>
    <t xml:space="preserve">Vornamen  Prenames</t>
  </si>
  <si>
    <t xml:space="preserve">Bootsklasse Boat class (K1, C1, C2)</t>
  </si>
  <si>
    <t xml:space="preserve">Maier, Müller, Schuster</t>
  </si>
  <si>
    <t xml:space="preserve">Tric, Trac, Truc</t>
  </si>
  <si>
    <t xml:space="preserve">M</t>
  </si>
  <si>
    <t xml:space="preserve">X</t>
  </si>
  <si>
    <t xml:space="preserve">TGM U16 C1 Team</t>
  </si>
  <si>
    <t xml:space="preserve">C1</t>
  </si>
  <si>
    <t xml:space="preserve">U16</t>
  </si>
  <si>
    <t xml:space="preserve">Mannschaft(en) / Team</t>
  </si>
  <si>
    <t xml:space="preserve">Summe Meldungen</t>
  </si>
  <si>
    <t xml:space="preserve">Einschreibegebühr</t>
  </si>
  <si>
    <t xml:space="preserve">Summe Dopinggebühr (Wird bei Starts in mehreren Kategorien händisch korrigiert.)</t>
  </si>
  <si>
    <t xml:space="preserve">Altersklasse</t>
  </si>
  <si>
    <t xml:space="preserve">Doping</t>
  </si>
  <si>
    <t xml:space="preserve">ECA-Cup Sprint</t>
  </si>
  <si>
    <t xml:space="preserve">U9</t>
  </si>
  <si>
    <t xml:space="preserve">U12</t>
  </si>
  <si>
    <t xml:space="preserve">U18</t>
  </si>
  <si>
    <t xml:space="preserve">Ü32</t>
  </si>
  <si>
    <t xml:space="preserve">Ü40</t>
  </si>
  <si>
    <t xml:space="preserve">Ü50</t>
  </si>
  <si>
    <t xml:space="preserve">Ü60</t>
  </si>
  <si>
    <t xml:space="preserve">Ü70</t>
  </si>
  <si>
    <t xml:space="preserve">Einschreibegebühr (pro Verein) </t>
  </si>
  <si>
    <t xml:space="preserve">Nachmeldegebühr *</t>
  </si>
  <si>
    <t xml:space="preserve">* lt. WKB gültig ab Meldeschluss!</t>
  </si>
  <si>
    <t xml:space="preserve">Current year</t>
  </si>
  <si>
    <t xml:space="preserve">Year of birth</t>
  </si>
  <si>
    <t xml:space="preserve">Altersklasse Age group</t>
  </si>
  <si>
    <t xml:space="preserve">from </t>
  </si>
  <si>
    <t xml:space="preserve">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</si>
</sst>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"/>
    <numFmt numFmtId="166" formatCode="General"/>
    <numFmt numFmtId="167" formatCode="_-* #,##0.00&quot; €&quot;_-;\-* #,##0.00&quot; €&quot;_-;_-* \-??&quot; €&quot;_-;_-@_-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5E0B4"/>
        <bgColor rgb="FFD9D9D9"/>
      </patternFill>
    </fill>
    <fill>
      <patternFill patternType="solid">
        <fgColor rgb="FFFFF2CC"/>
        <bgColor rgb="FFFFFFFF"/>
      </patternFill>
    </fill>
    <fill>
      <patternFill patternType="solid">
        <fgColor rgb="FFD9D9D9"/>
        <bgColor rgb="FFC5E0B4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3" borderId="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3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3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0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3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1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2" borderId="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7" fillId="4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4" borderId="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2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0</xdr:colOff>
      <xdr:row>3</xdr:row>
      <xdr:rowOff>0</xdr:rowOff>
    </xdr:from>
    <xdr:to>
      <xdr:col>15</xdr:col>
      <xdr:colOff>599760</xdr:colOff>
      <xdr:row>11</xdr:row>
      <xdr:rowOff>95760</xdr:rowOff>
    </xdr:to>
    <xdr:pic>
      <xdr:nvPicPr>
        <xdr:cNvPr id="0" name="Bild 1" descr=""/>
        <xdr:cNvPicPr/>
      </xdr:nvPicPr>
      <xdr:blipFill>
        <a:blip r:embed="rId1"/>
        <a:stretch/>
      </xdr:blipFill>
      <xdr:spPr>
        <a:xfrm>
          <a:off x="10238760" y="525960"/>
          <a:ext cx="3704400" cy="1638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blabla@dfdf.de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S9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M1" activeCellId="0" sqref="M1"/>
    </sheetView>
  </sheetViews>
  <sheetFormatPr defaultColWidth="10.66015625" defaultRowHeight="13.8" zeroHeight="false" outlineLevelRow="0" outlineLevelCol="0"/>
  <cols>
    <col collapsed="false" customWidth="true" hidden="false" outlineLevel="0" max="1" min="1" style="1" width="4"/>
    <col collapsed="false" customWidth="true" hidden="false" outlineLevel="0" max="2" min="2" style="1" width="8.58"/>
    <col collapsed="false" customWidth="true" hidden="false" outlineLevel="0" max="3" min="3" style="1" width="18.18"/>
    <col collapsed="false" customWidth="true" hidden="false" outlineLevel="0" max="4" min="4" style="1" width="17.88"/>
    <col collapsed="false" customWidth="false" hidden="false" outlineLevel="0" max="7" min="5" style="1" width="10.66"/>
    <col collapsed="false" customWidth="true" hidden="false" outlineLevel="0" max="8" min="8" style="1" width="14"/>
    <col collapsed="false" customWidth="true" hidden="false" outlineLevel="0" max="9" min="9" style="1" width="14.71"/>
    <col collapsed="false" customWidth="true" hidden="false" outlineLevel="0" max="10" min="10" style="1" width="11.62"/>
    <col collapsed="false" customWidth="true" hidden="false" outlineLevel="0" max="11" min="11" style="1" width="13.21"/>
    <col collapsed="false" customWidth="true" hidden="false" outlineLevel="0" max="12" min="12" style="1" width="11.11"/>
    <col collapsed="false" customWidth="true" hidden="false" outlineLevel="0" max="13" min="13" style="1" width="12.76"/>
    <col collapsed="false" customWidth="true" hidden="false" outlineLevel="0" max="14" min="14" style="1" width="16.39"/>
    <col collapsed="false" customWidth="true" hidden="false" outlineLevel="0" max="15" min="15" style="1" width="14.9"/>
    <col collapsed="false" customWidth="true" hidden="false" outlineLevel="0" max="16" min="16" style="1" width="13.68"/>
    <col collapsed="false" customWidth="false" hidden="false" outlineLevel="0" max="16384" min="17" style="1" width="10.66"/>
  </cols>
  <sheetData>
    <row r="2" customFormat="false" ht="13.8" hidden="false" customHeight="false" outlineLevel="0" collapsed="false">
      <c r="B2" s="1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</row>
    <row r="3" customFormat="false" ht="13.8" hidden="false" customHeight="false" outlineLevel="0" collapsed="false">
      <c r="C3" s="3"/>
      <c r="I3" s="4" t="s">
        <v>2</v>
      </c>
    </row>
    <row r="4" customFormat="false" ht="24.85" hidden="false" customHeight="false" outlineLevel="0" collapsed="false">
      <c r="B4" s="1" t="s">
        <v>3</v>
      </c>
      <c r="D4" s="5" t="s">
        <v>4</v>
      </c>
      <c r="E4" s="5"/>
      <c r="F4" s="5"/>
      <c r="G4" s="5"/>
      <c r="I4" s="6" t="s">
        <v>5</v>
      </c>
      <c r="J4" s="7" t="s">
        <v>6</v>
      </c>
      <c r="K4" s="8" t="s">
        <v>7</v>
      </c>
    </row>
    <row r="5" customFormat="false" ht="13.8" hidden="false" customHeight="false" outlineLevel="0" collapsed="false">
      <c r="B5" s="1" t="s">
        <v>8</v>
      </c>
      <c r="D5" s="5" t="s">
        <v>9</v>
      </c>
      <c r="E5" s="5"/>
      <c r="F5" s="5"/>
      <c r="G5" s="5"/>
      <c r="I5" s="9"/>
      <c r="J5" s="10"/>
      <c r="K5" s="11"/>
    </row>
    <row r="6" customFormat="false" ht="13.8" hidden="false" customHeight="false" outlineLevel="0" collapsed="false">
      <c r="B6" s="1" t="s">
        <v>10</v>
      </c>
      <c r="D6" s="5" t="s">
        <v>11</v>
      </c>
      <c r="E6" s="5"/>
      <c r="F6" s="5"/>
      <c r="G6" s="5"/>
      <c r="I6" s="12"/>
      <c r="J6" s="13"/>
      <c r="K6" s="14"/>
    </row>
    <row r="7" customFormat="false" ht="13.8" hidden="false" customHeight="false" outlineLevel="0" collapsed="false">
      <c r="B7" s="1" t="s">
        <v>12</v>
      </c>
      <c r="D7" s="5" t="s">
        <v>13</v>
      </c>
      <c r="E7" s="5"/>
      <c r="F7" s="5"/>
      <c r="G7" s="5"/>
      <c r="I7" s="12"/>
      <c r="J7" s="13"/>
      <c r="K7" s="14"/>
    </row>
    <row r="8" customFormat="false" ht="13.8" hidden="false" customHeight="false" outlineLevel="0" collapsed="false">
      <c r="B8" s="1" t="s">
        <v>14</v>
      </c>
      <c r="D8" s="15" t="s">
        <v>15</v>
      </c>
      <c r="E8" s="15"/>
      <c r="F8" s="15"/>
      <c r="G8" s="15"/>
      <c r="I8" s="12"/>
      <c r="J8" s="13"/>
      <c r="K8" s="14"/>
    </row>
    <row r="9" customFormat="false" ht="13.8" hidden="false" customHeight="false" outlineLevel="0" collapsed="false">
      <c r="B9" s="1" t="s">
        <v>16</v>
      </c>
      <c r="D9" s="5" t="s">
        <v>17</v>
      </c>
      <c r="E9" s="5"/>
      <c r="F9" s="5"/>
      <c r="G9" s="5"/>
      <c r="I9" s="12"/>
      <c r="J9" s="13"/>
      <c r="K9" s="14"/>
    </row>
    <row r="10" s="16" customFormat="true" ht="13.8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2"/>
      <c r="J10" s="13"/>
      <c r="K10" s="14"/>
      <c r="L10" s="1"/>
      <c r="M10" s="1"/>
      <c r="N10" s="1"/>
      <c r="O10" s="1"/>
      <c r="P10" s="1"/>
      <c r="Q10" s="1"/>
      <c r="R10" s="1"/>
      <c r="S10" s="1"/>
    </row>
    <row r="11" s="16" customFormat="true" ht="13.8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2"/>
      <c r="J11" s="13"/>
      <c r="K11" s="14"/>
      <c r="L11" s="1"/>
      <c r="M11" s="1"/>
      <c r="N11" s="1"/>
      <c r="O11" s="1"/>
      <c r="P11" s="1"/>
      <c r="Q11" s="1"/>
      <c r="R11" s="1"/>
      <c r="S11" s="1"/>
    </row>
    <row r="12" s="16" customFormat="true" ht="13.8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7"/>
      <c r="J12" s="18"/>
      <c r="K12" s="19"/>
      <c r="L12" s="1"/>
      <c r="M12" s="1"/>
      <c r="N12" s="1"/>
      <c r="O12" s="1"/>
      <c r="P12" s="1"/>
      <c r="Q12" s="1"/>
      <c r="R12" s="1"/>
      <c r="S12" s="1"/>
    </row>
    <row r="13" customFormat="false" ht="13.8" hidden="false" customHeight="false" outlineLevel="0" collapsed="false">
      <c r="B13" s="20" t="s">
        <v>18</v>
      </c>
      <c r="C13" s="21" t="s">
        <v>19</v>
      </c>
      <c r="P13" s="22"/>
    </row>
    <row r="14" customFormat="false" ht="13.8" hidden="false" customHeight="false" outlineLevel="0" collapsed="false">
      <c r="D14" s="23" t="s">
        <v>20</v>
      </c>
      <c r="E14" s="23"/>
      <c r="F14" s="23"/>
      <c r="G14" s="23"/>
      <c r="H14" s="23"/>
      <c r="I14" s="23"/>
      <c r="J14" s="24" t="s">
        <v>21</v>
      </c>
      <c r="K14" s="24"/>
      <c r="L14" s="24"/>
      <c r="M14" s="25" t="s">
        <v>22</v>
      </c>
      <c r="N14" s="25"/>
      <c r="O14" s="25"/>
      <c r="P14" s="25"/>
      <c r="Q14" s="22"/>
    </row>
    <row r="15" customFormat="false" ht="49.75" hidden="false" customHeight="true" outlineLevel="0" collapsed="false">
      <c r="A15" s="26" t="s">
        <v>23</v>
      </c>
      <c r="B15" s="26" t="s">
        <v>10</v>
      </c>
      <c r="C15" s="27" t="s">
        <v>24</v>
      </c>
      <c r="D15" s="28" t="s">
        <v>25</v>
      </c>
      <c r="E15" s="29" t="s">
        <v>26</v>
      </c>
      <c r="F15" s="29" t="s">
        <v>27</v>
      </c>
      <c r="G15" s="29" t="s">
        <v>28</v>
      </c>
      <c r="H15" s="29" t="s">
        <v>29</v>
      </c>
      <c r="I15" s="29" t="s">
        <v>30</v>
      </c>
      <c r="J15" s="6" t="s">
        <v>31</v>
      </c>
      <c r="K15" s="7" t="s">
        <v>32</v>
      </c>
      <c r="L15" s="8" t="s">
        <v>33</v>
      </c>
      <c r="M15" s="30" t="s">
        <v>34</v>
      </c>
      <c r="N15" s="30"/>
      <c r="O15" s="30" t="s">
        <v>35</v>
      </c>
      <c r="P15" s="30" t="s">
        <v>36</v>
      </c>
      <c r="Q15" s="31"/>
      <c r="R15" s="16"/>
      <c r="S15" s="16"/>
    </row>
    <row r="16" customFormat="false" ht="13.8" hidden="false" customHeight="false" outlineLevel="0" collapsed="false">
      <c r="A16" s="32" t="n">
        <v>1</v>
      </c>
      <c r="B16" s="33" t="str">
        <f aca="false">IF(ISTEXT(D16),$D$6,"")</f>
        <v>GER</v>
      </c>
      <c r="C16" s="34" t="str">
        <f aca="false">IF(ISTEXT(D16),$D$5,"")</f>
        <v>TG-München</v>
      </c>
      <c r="D16" s="35" t="s">
        <v>37</v>
      </c>
      <c r="E16" s="35" t="s">
        <v>38</v>
      </c>
      <c r="F16" s="36" t="n">
        <v>2000</v>
      </c>
      <c r="G16" s="37" t="s">
        <v>39</v>
      </c>
      <c r="H16" s="37" t="s">
        <v>40</v>
      </c>
      <c r="I16" s="37" t="s">
        <v>41</v>
      </c>
      <c r="J16" s="38" t="s">
        <v>42</v>
      </c>
      <c r="K16" s="37" t="s">
        <v>42</v>
      </c>
      <c r="L16" s="39" t="s">
        <v>42</v>
      </c>
      <c r="M16" s="40" t="str">
        <f aca="false">CONCATENATE(UPPER(H16)," ",VLOOKUP(I16,'Matrix KLasse'!$A$3:$D$18,MATCH(G16,'Matrix KLasse'!$A$3:$D$3,0),0))</f>
        <v>K1 männl. LK (Ü18)</v>
      </c>
      <c r="N16" s="40"/>
      <c r="O16" s="41" t="n">
        <f aca="false">IF($D$6="GER",IF(OR(J16="x",J16="X"),COUNTA(J16:J16)*VLOOKUP(I16,Startgelder!$A$1:$F$15,MATCH($B$13,Startgelder!$A$1:$F$1,0),0),0),IF(OR(J16="x",J16="X"),COUNTA(J16:J16)*VLOOKUP(I16,Startgelder!$A$1:$F$15,MATCH("ECA-Cup Sprint",Startgelder!$A$1:$F$1,0),0),0))+IF(OR(K16="x",K16="X"),COUNTA(K16:K16)*VLOOKUP(I16,Startgelder!$A$1:$F$15,MATCH($B$13,Startgelder!$A$1:$F$1,0),0),0)+IF(OR(L16="x",L16="X"),COUNTA(L16:L16)*VLOOKUP(I16,Startgelder!$A$1:$F$15,MATCH($L$15,Startgelder!$A$1:$F$1,0),0),0)</f>
        <v>65</v>
      </c>
      <c r="P16" s="42" t="n">
        <f aca="false">IF($D$6="GER",IF(O16&gt;0,VALUE(MID(H16,2,1))*INDEX(Startgelder!$A$1:$D$15,MATCH(I16,Startgelder!$A$1:$A$15,0),MATCH("Doping",Startgelder!$A$1:$D$1,0)),""),"")</f>
        <v>3</v>
      </c>
      <c r="Q16" s="22"/>
    </row>
    <row r="17" customFormat="false" ht="13.8" hidden="false" customHeight="false" outlineLevel="0" collapsed="false">
      <c r="A17" s="32" t="n">
        <v>2</v>
      </c>
      <c r="B17" s="33" t="str">
        <f aca="false">IF(ISTEXT(D17),$D$6,"")</f>
        <v>GER</v>
      </c>
      <c r="C17" s="34" t="str">
        <f aca="false">IF(ISTEXT(D17),$D$5,"")</f>
        <v>TG-München</v>
      </c>
      <c r="D17" s="13" t="s">
        <v>43</v>
      </c>
      <c r="E17" s="13" t="s">
        <v>44</v>
      </c>
      <c r="F17" s="36" t="s">
        <v>45</v>
      </c>
      <c r="G17" s="37" t="s">
        <v>46</v>
      </c>
      <c r="H17" s="37" t="s">
        <v>47</v>
      </c>
      <c r="I17" s="37" t="s">
        <v>48</v>
      </c>
      <c r="J17" s="38" t="s">
        <v>42</v>
      </c>
      <c r="K17" s="37"/>
      <c r="L17" s="39"/>
      <c r="M17" s="40" t="str">
        <f aca="false">CONCATENATE(UPPER(H17)," ",VLOOKUP(I17,'Matrix KLasse'!$A$3:$D$18,MATCH(G17,'Matrix KLasse'!$A$3:$D$3,0),0))</f>
        <v>C2 weibl. U14</v>
      </c>
      <c r="N17" s="40"/>
      <c r="O17" s="41" t="n">
        <f aca="false">IF($D$6="GER",IF(OR(J17="x",J17="X"),COUNTA(J17:J17)*VLOOKUP(I17,Startgelder!$A$1:$F$15,MATCH($B$13,Startgelder!$A$1:$F$1,0),0),0),IF(OR(J17="x",J17="X"),COUNTA(J17:J17)*VLOOKUP(I17,Startgelder!$A$1:$F$15,MATCH("ECA-Cup Sprint",Startgelder!$A$1:$F$1,0),0),0))+IF(OR(K17="x",K17="X"),COUNTA(K17:K17)*VLOOKUP(I17,Startgelder!$A$1:$F$15,MATCH($B$13,Startgelder!$A$1:$F$1,0),0),0)+IF(OR(L17="x",L17="X"),COUNTA(L17:L17)*VLOOKUP(I17,Startgelder!$A$1:$F$15,MATCH($L$15,Startgelder!$A$1:$F$1,0),0),0)</f>
        <v>12.5</v>
      </c>
      <c r="P17" s="42" t="n">
        <f aca="false">IF($D$6="GER",IF(O17&gt;0,VALUE(MID(H17,2,1))*INDEX(Startgelder!$A$1:$D$15,MATCH(I17,Startgelder!$A$1:$A$15,0),MATCH("Doping",Startgelder!$A$1:$D$1,0)),""),"")</f>
        <v>4</v>
      </c>
      <c r="Q17" s="22"/>
    </row>
    <row r="18" customFormat="false" ht="13.8" hidden="false" customHeight="false" outlineLevel="0" collapsed="false">
      <c r="A18" s="32" t="n">
        <v>3</v>
      </c>
      <c r="B18" s="33" t="str">
        <f aca="false">IF(ISTEXT(D18),$D$6,"")</f>
        <v>GER</v>
      </c>
      <c r="C18" s="34" t="str">
        <f aca="false">IF(ISTEXT(D18),$D$5,"")</f>
        <v>TG-München</v>
      </c>
      <c r="D18" s="13" t="s">
        <v>49</v>
      </c>
      <c r="E18" s="13" t="s">
        <v>50</v>
      </c>
      <c r="F18" s="36" t="n">
        <v>2000</v>
      </c>
      <c r="G18" s="37" t="s">
        <v>51</v>
      </c>
      <c r="H18" s="37" t="s">
        <v>52</v>
      </c>
      <c r="I18" s="37" t="s">
        <v>53</v>
      </c>
      <c r="J18" s="38"/>
      <c r="K18" s="37" t="s">
        <v>42</v>
      </c>
      <c r="L18" s="39"/>
      <c r="M18" s="40" t="str">
        <f aca="false">CONCATENATE(UPPER(H18)," ",VLOOKUP(I18,'Matrix KLasse'!$A$3:$D$18,MATCH(G18,'Matrix KLasse'!$A$3:$D$3,0),0))</f>
        <v>S1 weibl. Chicken</v>
      </c>
      <c r="N18" s="40"/>
      <c r="O18" s="41" t="n">
        <f aca="false">IF($D$6="GER",IF(OR(J18="x",J18="X"),COUNTA(J18:J18)*VLOOKUP(I18,Startgelder!$A$1:$F$15,MATCH($B$13,Startgelder!$A$1:$F$1,0),0),0),IF(OR(J18="x",J18="X"),COUNTA(J18:J18)*VLOOKUP(I18,Startgelder!$A$1:$F$15,MATCH("ECA-Cup Sprint",Startgelder!$A$1:$F$1,0),0),0))+IF(OR(K18="x",K18="X"),COUNTA(K18:K18)*VLOOKUP(I18,Startgelder!$A$1:$F$15,MATCH($B$13,Startgelder!$A$1:$F$1,0),0),0)+IF(OR(L18="x",L18="X"),COUNTA(L18:L18)*VLOOKUP(I18,Startgelder!$A$1:$F$15,MATCH($L$15,Startgelder!$A$1:$F$1,0),0),0)</f>
        <v>15</v>
      </c>
      <c r="P18" s="42" t="n">
        <f aca="false">IF($D$6="GER",IF(O18&gt;0,VALUE(MID(H18,2,1))*INDEX(Startgelder!$A$1:$D$15,MATCH(I18,Startgelder!$A$1:$A$15,0),MATCH("Doping",Startgelder!$A$1:$D$1,0)),""),"")</f>
        <v>0</v>
      </c>
      <c r="Q18" s="22"/>
    </row>
    <row r="19" customFormat="false" ht="13.8" hidden="false" customHeight="false" outlineLevel="0" collapsed="false">
      <c r="A19" s="32" t="n">
        <v>4</v>
      </c>
      <c r="B19" s="33" t="str">
        <f aca="false">IF(ISTEXT(D19),$D$6,"")</f>
        <v/>
      </c>
      <c r="C19" s="34" t="str">
        <f aca="false">IF(ISTEXT(D19),$D$5,"")</f>
        <v/>
      </c>
      <c r="D19" s="13"/>
      <c r="E19" s="13"/>
      <c r="F19" s="36"/>
      <c r="G19" s="37"/>
      <c r="H19" s="37"/>
      <c r="I19" s="37"/>
      <c r="J19" s="38"/>
      <c r="K19" s="37"/>
      <c r="L19" s="39"/>
      <c r="M19" s="40" t="e">
        <f aca="false">CONCATENATE(UPPER(H19)," ",VLOOKUP(I19,'Matrix KLasse'!$A$3:$D$18,MATCH(G19,'Matrix KLasse'!$A$3:$D$3,0),0))</f>
        <v>#N/A</v>
      </c>
      <c r="N19" s="40"/>
      <c r="O19" s="41" t="n">
        <f aca="false">IF($D$6="GER",IF(OR(J19="x",J19="X"),COUNTA(J19:J19)*VLOOKUP(I19,Startgelder!$A$1:$F$15,MATCH($B$13,Startgelder!$A$1:$F$1,0),0),0),IF(OR(J19="x",J19="X"),COUNTA(J19:J19)*VLOOKUP(I19,Startgelder!$A$1:$F$15,MATCH("ECA-Cup Sprint",Startgelder!$A$1:$F$1,0),0),0))+IF(OR(K19="x",K19="X"),COUNTA(K19:K19)*VLOOKUP(I19,Startgelder!$A$1:$F$15,MATCH($B$13,Startgelder!$A$1:$F$1,0),0),0)+IF(OR(L19="x",L19="X"),COUNTA(L19:L19)*VLOOKUP(I19,Startgelder!$A$1:$F$15,MATCH($L$15,Startgelder!$A$1:$F$1,0),0),0)</f>
        <v>0</v>
      </c>
      <c r="P19" s="42" t="str">
        <f aca="false">IF($D$6="GER",IF(O19&gt;0,VALUE(MID(H19,2,1))*INDEX(Startgelder!$A$1:$D$15,MATCH(I19,Startgelder!$A$1:$A$15,0),MATCH("Doping",Startgelder!$A$1:$D$1,0)),""),"")</f>
        <v/>
      </c>
      <c r="Q19" s="22"/>
    </row>
    <row r="20" customFormat="false" ht="13.8" hidden="false" customHeight="false" outlineLevel="0" collapsed="false">
      <c r="A20" s="32" t="n">
        <v>5</v>
      </c>
      <c r="B20" s="33" t="str">
        <f aca="false">IF(ISTEXT(D20),$D$6,"")</f>
        <v/>
      </c>
      <c r="C20" s="34" t="str">
        <f aca="false">IF(ISTEXT(D20),$D$5,"")</f>
        <v/>
      </c>
      <c r="D20" s="13"/>
      <c r="E20" s="13"/>
      <c r="F20" s="36"/>
      <c r="G20" s="37"/>
      <c r="H20" s="37"/>
      <c r="I20" s="37"/>
      <c r="J20" s="38"/>
      <c r="K20" s="37"/>
      <c r="L20" s="39"/>
      <c r="M20" s="40" t="e">
        <f aca="false">CONCATENATE(UPPER(H20)," ",VLOOKUP(I20,'Matrix KLasse'!$A$3:$D$18,MATCH(G20,'Matrix KLasse'!$A$3:$D$3,0),0))</f>
        <v>#N/A</v>
      </c>
      <c r="N20" s="40"/>
      <c r="O20" s="41" t="n">
        <f aca="false">IF($D$6="GER",IF(OR(J20="x",J20="X"),COUNTA(J20:J20)*VLOOKUP(I20,Startgelder!$A$1:$F$15,MATCH($B$13,Startgelder!$A$1:$F$1,0),0),0),IF(OR(J20="x",J20="X"),COUNTA(J20:J20)*VLOOKUP(I20,Startgelder!$A$1:$F$15,MATCH("ECA-Cup Sprint",Startgelder!$A$1:$F$1,0),0),0))+IF(OR(K20="x",K20="X"),COUNTA(K20:K20)*VLOOKUP(I20,Startgelder!$A$1:$F$15,MATCH($B$13,Startgelder!$A$1:$F$1,0),0),0)+IF(OR(L20="x",L20="X"),COUNTA(L20:L20)*VLOOKUP(I20,Startgelder!$A$1:$F$15,MATCH($L$15,Startgelder!$A$1:$F$1,0),0),0)</f>
        <v>0</v>
      </c>
      <c r="P20" s="42" t="str">
        <f aca="false">IF($D$6="GER",IF(O20&gt;0,VALUE(MID(H20,2,1))*INDEX(Startgelder!$A$1:$D$15,MATCH(I20,Startgelder!$A$1:$A$15,0),MATCH("Doping",Startgelder!$A$1:$D$1,0)),""),"")</f>
        <v/>
      </c>
      <c r="Q20" s="22"/>
    </row>
    <row r="21" customFormat="false" ht="13.8" hidden="false" customHeight="false" outlineLevel="0" collapsed="false">
      <c r="A21" s="32" t="n">
        <v>6</v>
      </c>
      <c r="B21" s="33" t="str">
        <f aca="false">IF(ISTEXT(D21),$D$6,"")</f>
        <v/>
      </c>
      <c r="C21" s="34" t="str">
        <f aca="false">IF(ISTEXT(D21),$D$5,"")</f>
        <v/>
      </c>
      <c r="D21" s="13"/>
      <c r="E21" s="13"/>
      <c r="F21" s="36"/>
      <c r="G21" s="37"/>
      <c r="H21" s="37"/>
      <c r="I21" s="37"/>
      <c r="J21" s="38"/>
      <c r="K21" s="37"/>
      <c r="L21" s="39"/>
      <c r="M21" s="40" t="e">
        <f aca="false">CONCATENATE(UPPER(H21)," ",VLOOKUP(I21,'Matrix KLasse'!$A$3:$D$18,MATCH(G21,'Matrix KLasse'!$A$3:$D$3,0),0))</f>
        <v>#N/A</v>
      </c>
      <c r="N21" s="40"/>
      <c r="O21" s="41" t="n">
        <f aca="false">IF($D$6="GER",IF(OR(J21="x",J21="X"),COUNTA(J21:J21)*VLOOKUP(I21,Startgelder!$A$1:$F$15,MATCH($B$13,Startgelder!$A$1:$F$1,0),0),0),IF(OR(J21="x",J21="X"),COUNTA(J21:J21)*VLOOKUP(I21,Startgelder!$A$1:$F$15,MATCH("ECA-Cup Sprint",Startgelder!$A$1:$F$1,0),0),0))+IF(OR(K21="x",K21="X"),COUNTA(K21:K21)*VLOOKUP(I21,Startgelder!$A$1:$F$15,MATCH($B$13,Startgelder!$A$1:$F$1,0),0),0)+IF(OR(L21="x",L21="X"),COUNTA(L21:L21)*VLOOKUP(I21,Startgelder!$A$1:$F$15,MATCH($L$15,Startgelder!$A$1:$F$1,0),0),0)</f>
        <v>0</v>
      </c>
      <c r="P21" s="42" t="str">
        <f aca="false">IF($D$6="GER",IF(O21&gt;0,VALUE(MID(H21,2,1))*INDEX(Startgelder!$A$1:$D$15,MATCH(I21,Startgelder!$A$1:$A$15,0),MATCH("Doping",Startgelder!$A$1:$D$1,0)),""),"")</f>
        <v/>
      </c>
      <c r="Q21" s="22"/>
    </row>
    <row r="22" customFormat="false" ht="13.8" hidden="false" customHeight="false" outlineLevel="0" collapsed="false">
      <c r="A22" s="32" t="n">
        <v>7</v>
      </c>
      <c r="B22" s="33" t="str">
        <f aca="false">IF(ISTEXT(D22),$D$6,"")</f>
        <v/>
      </c>
      <c r="C22" s="34" t="str">
        <f aca="false">IF(ISTEXT(D22),$D$5,"")</f>
        <v/>
      </c>
      <c r="D22" s="35"/>
      <c r="E22" s="13"/>
      <c r="F22" s="36"/>
      <c r="G22" s="37"/>
      <c r="H22" s="37"/>
      <c r="I22" s="37"/>
      <c r="J22" s="38"/>
      <c r="K22" s="37"/>
      <c r="L22" s="39"/>
      <c r="M22" s="40" t="e">
        <f aca="false">CONCATENATE(UPPER(H22)," ",VLOOKUP(I22,'Matrix KLasse'!$A$3:$D$18,MATCH(G22,'Matrix KLasse'!$A$3:$D$3,0),0))</f>
        <v>#N/A</v>
      </c>
      <c r="N22" s="40"/>
      <c r="O22" s="41" t="n">
        <f aca="false">IF($D$6="GER",IF(OR(J22="x",J22="X"),COUNTA(J22:J22)*VLOOKUP(I22,Startgelder!$A$1:$F$15,MATCH($B$13,Startgelder!$A$1:$F$1,0),0),0),IF(OR(J22="x",J22="X"),COUNTA(J22:J22)*VLOOKUP(I22,Startgelder!$A$1:$F$15,MATCH("ECA-Cup Sprint",Startgelder!$A$1:$F$1,0),0),0))+IF(OR(K22="x",K22="X"),COUNTA(K22:K22)*VLOOKUP(I22,Startgelder!$A$1:$F$15,MATCH($B$13,Startgelder!$A$1:$F$1,0),0),0)+IF(OR(L22="x",L22="X"),COUNTA(L22:L22)*VLOOKUP(I22,Startgelder!$A$1:$F$15,MATCH($L$15,Startgelder!$A$1:$F$1,0),0),0)</f>
        <v>0</v>
      </c>
      <c r="P22" s="42" t="str">
        <f aca="false">IF($D$6="GER",IF(O22&gt;0,VALUE(MID(H22,2,1))*INDEX(Startgelder!$A$1:$D$15,MATCH(I22,Startgelder!$A$1:$A$15,0),MATCH("Doping",Startgelder!$A$1:$D$1,0)),""),"")</f>
        <v/>
      </c>
      <c r="Q22" s="22"/>
    </row>
    <row r="23" customFormat="false" ht="13.8" hidden="false" customHeight="false" outlineLevel="0" collapsed="false">
      <c r="A23" s="32" t="n">
        <v>8</v>
      </c>
      <c r="B23" s="33" t="str">
        <f aca="false">IF(ISTEXT(D23),$D$6,"")</f>
        <v/>
      </c>
      <c r="C23" s="34" t="str">
        <f aca="false">IF(ISTEXT(D23),$D$5,"")</f>
        <v/>
      </c>
      <c r="D23" s="13"/>
      <c r="E23" s="13"/>
      <c r="F23" s="36"/>
      <c r="G23" s="37"/>
      <c r="H23" s="37"/>
      <c r="I23" s="37"/>
      <c r="J23" s="38"/>
      <c r="K23" s="37"/>
      <c r="L23" s="39"/>
      <c r="M23" s="40" t="e">
        <f aca="false">CONCATENATE(UPPER(H23)," ",VLOOKUP(I23,'Matrix KLasse'!$A$3:$D$18,MATCH(G23,'Matrix KLasse'!$A$3:$D$3,0),0))</f>
        <v>#N/A</v>
      </c>
      <c r="N23" s="40"/>
      <c r="O23" s="41" t="n">
        <f aca="false">IF($D$6="GER",IF(OR(J23="x",J23="X"),COUNTA(J23:J23)*VLOOKUP(I23,Startgelder!$A$1:$F$15,MATCH($B$13,Startgelder!$A$1:$F$1,0),0),0),IF(OR(J23="x",J23="X"),COUNTA(J23:J23)*VLOOKUP(I23,Startgelder!$A$1:$F$15,MATCH("ECA-Cup Sprint",Startgelder!$A$1:$F$1,0),0),0))+IF(OR(K23="x",K23="X"),COUNTA(K23:K23)*VLOOKUP(I23,Startgelder!$A$1:$F$15,MATCH($B$13,Startgelder!$A$1:$F$1,0),0),0)+IF(OR(L23="x",L23="X"),COUNTA(L23:L23)*VLOOKUP(I23,Startgelder!$A$1:$F$15,MATCH($L$15,Startgelder!$A$1:$F$1,0),0),0)</f>
        <v>0</v>
      </c>
      <c r="P23" s="42" t="str">
        <f aca="false">IF($D$6="GER",IF(O23&gt;0,VALUE(MID(H23,2,1))*INDEX(Startgelder!$A$1:$D$15,MATCH(I23,Startgelder!$A$1:$A$15,0),MATCH("Doping",Startgelder!$A$1:$D$1,0)),""),"")</f>
        <v/>
      </c>
      <c r="Q23" s="22"/>
    </row>
    <row r="24" customFormat="false" ht="13.8" hidden="false" customHeight="false" outlineLevel="0" collapsed="false">
      <c r="A24" s="32" t="n">
        <v>9</v>
      </c>
      <c r="B24" s="33" t="str">
        <f aca="false">IF(ISTEXT(D24),$D$6,"")</f>
        <v/>
      </c>
      <c r="C24" s="34" t="str">
        <f aca="false">IF(ISTEXT(D24),$D$5,"")</f>
        <v/>
      </c>
      <c r="D24" s="35"/>
      <c r="E24" s="13"/>
      <c r="F24" s="36"/>
      <c r="G24" s="37"/>
      <c r="H24" s="37"/>
      <c r="I24" s="37"/>
      <c r="J24" s="38"/>
      <c r="K24" s="37"/>
      <c r="L24" s="39"/>
      <c r="M24" s="40" t="e">
        <f aca="false">CONCATENATE(UPPER(H24)," ",VLOOKUP(I24,'Matrix KLasse'!$A$3:$D$18,MATCH(G24,'Matrix KLasse'!$A$3:$D$3,0),0))</f>
        <v>#N/A</v>
      </c>
      <c r="N24" s="40"/>
      <c r="O24" s="41" t="n">
        <f aca="false">IF($D$6="GER",IF(OR(J24="x",J24="X"),COUNTA(J24:J24)*VLOOKUP(I24,Startgelder!$A$1:$F$15,MATCH($B$13,Startgelder!$A$1:$F$1,0),0),0),IF(OR(J24="x",J24="X"),COUNTA(J24:J24)*VLOOKUP(I24,Startgelder!$A$1:$F$15,MATCH("ECA-Cup Sprint",Startgelder!$A$1:$F$1,0),0),0))+IF(OR(K24="x",K24="X"),COUNTA(K24:K24)*VLOOKUP(I24,Startgelder!$A$1:$F$15,MATCH($B$13,Startgelder!$A$1:$F$1,0),0),0)+IF(OR(L24="x",L24="X"),COUNTA(L24:L24)*VLOOKUP(I24,Startgelder!$A$1:$F$15,MATCH($L$15,Startgelder!$A$1:$F$1,0),0),0)</f>
        <v>0</v>
      </c>
      <c r="P24" s="42" t="str">
        <f aca="false">IF($D$6="GER",IF(O24&gt;0,VALUE(MID(H24,2,1))*INDEX(Startgelder!$A$1:$D$15,MATCH(I24,Startgelder!$A$1:$A$15,0),MATCH("Doping",Startgelder!$A$1:$D$1,0)),""),"")</f>
        <v/>
      </c>
      <c r="Q24" s="22"/>
    </row>
    <row r="25" customFormat="false" ht="13.8" hidden="false" customHeight="false" outlineLevel="0" collapsed="false">
      <c r="A25" s="32" t="n">
        <v>10</v>
      </c>
      <c r="B25" s="33" t="str">
        <f aca="false">IF(ISTEXT(D25),$D$6,"")</f>
        <v/>
      </c>
      <c r="C25" s="34" t="str">
        <f aca="false">IF(ISTEXT(D25),$D$5,"")</f>
        <v/>
      </c>
      <c r="D25" s="13"/>
      <c r="E25" s="13"/>
      <c r="F25" s="36"/>
      <c r="G25" s="37"/>
      <c r="H25" s="37"/>
      <c r="I25" s="37"/>
      <c r="J25" s="38"/>
      <c r="K25" s="37"/>
      <c r="L25" s="39"/>
      <c r="M25" s="40" t="e">
        <f aca="false">CONCATENATE(UPPER(H25)," ",VLOOKUP(I25,'Matrix KLasse'!$A$3:$D$18,MATCH(G25,'Matrix KLasse'!$A$3:$D$3,0),0))</f>
        <v>#N/A</v>
      </c>
      <c r="N25" s="40"/>
      <c r="O25" s="41" t="n">
        <f aca="false">IF($D$6="GER",IF(OR(J25="x",J25="X"),COUNTA(J25:J25)*VLOOKUP(I25,Startgelder!$A$1:$F$15,MATCH($B$13,Startgelder!$A$1:$F$1,0),0),0),IF(OR(J25="x",J25="X"),COUNTA(J25:J25)*VLOOKUP(I25,Startgelder!$A$1:$F$15,MATCH("ECA-Cup Sprint",Startgelder!$A$1:$F$1,0),0),0))+IF(OR(K25="x",K25="X"),COUNTA(K25:K25)*VLOOKUP(I25,Startgelder!$A$1:$F$15,MATCH($B$13,Startgelder!$A$1:$F$1,0),0),0)+IF(OR(L25="x",L25="X"),COUNTA(L25:L25)*VLOOKUP(I25,Startgelder!$A$1:$F$15,MATCH($L$15,Startgelder!$A$1:$F$1,0),0),0)</f>
        <v>0</v>
      </c>
      <c r="P25" s="42" t="str">
        <f aca="false">IF($D$6="GER",IF(O25&gt;0,VALUE(MID(H25,2,1))*INDEX(Startgelder!$A$1:$D$15,MATCH(I25,Startgelder!$A$1:$A$15,0),MATCH("Doping",Startgelder!$A$1:$D$1,0)),""),"")</f>
        <v/>
      </c>
      <c r="Q25" s="22"/>
    </row>
    <row r="26" customFormat="false" ht="13.8" hidden="false" customHeight="false" outlineLevel="0" collapsed="false">
      <c r="A26" s="32" t="n">
        <v>11</v>
      </c>
      <c r="B26" s="33" t="str">
        <f aca="false">IF(ISTEXT(D26),$D$6,"")</f>
        <v/>
      </c>
      <c r="C26" s="34" t="str">
        <f aca="false">IF(ISTEXT(D26),$D$5,"")</f>
        <v/>
      </c>
      <c r="D26" s="13"/>
      <c r="E26" s="13"/>
      <c r="F26" s="36"/>
      <c r="G26" s="37"/>
      <c r="H26" s="37"/>
      <c r="I26" s="37"/>
      <c r="J26" s="38"/>
      <c r="K26" s="37"/>
      <c r="L26" s="39"/>
      <c r="M26" s="40" t="e">
        <f aca="false">CONCATENATE(UPPER(H26)," ",VLOOKUP(I26,'Matrix KLasse'!$A$3:$D$18,MATCH(G26,'Matrix KLasse'!$A$3:$D$3,0),0))</f>
        <v>#N/A</v>
      </c>
      <c r="N26" s="40"/>
      <c r="O26" s="41" t="n">
        <f aca="false">IF($D$6="GER",IF(OR(J26="x",J26="X"),COUNTA(J26:J26)*VLOOKUP(I26,Startgelder!$A$1:$F$15,MATCH($B$13,Startgelder!$A$1:$F$1,0),0),0),IF(OR(J26="x",J26="X"),COUNTA(J26:J26)*VLOOKUP(I26,Startgelder!$A$1:$F$15,MATCH("ECA-Cup Sprint",Startgelder!$A$1:$F$1,0),0),0))+IF(OR(K26="x",K26="X"),COUNTA(K26:K26)*VLOOKUP(I26,Startgelder!$A$1:$F$15,MATCH($B$13,Startgelder!$A$1:$F$1,0),0),0)+IF(OR(L26="x",L26="X"),COUNTA(L26:L26)*VLOOKUP(I26,Startgelder!$A$1:$F$15,MATCH($L$15,Startgelder!$A$1:$F$1,0),0),0)</f>
        <v>0</v>
      </c>
      <c r="P26" s="42" t="str">
        <f aca="false">IF($D$6="GER",IF(O26&gt;0,VALUE(MID(H26,2,1))*INDEX(Startgelder!$A$1:$D$15,MATCH(I26,Startgelder!$A$1:$A$15,0),MATCH("Doping",Startgelder!$A$1:$D$1,0)),""),"")</f>
        <v/>
      </c>
      <c r="Q26" s="22"/>
    </row>
    <row r="27" customFormat="false" ht="13.8" hidden="false" customHeight="false" outlineLevel="0" collapsed="false">
      <c r="A27" s="32" t="n">
        <v>12</v>
      </c>
      <c r="B27" s="33" t="str">
        <f aca="false">IF(ISTEXT(D27),$D$6,"")</f>
        <v/>
      </c>
      <c r="C27" s="34" t="str">
        <f aca="false">IF(ISTEXT(D27),$D$5,"")</f>
        <v/>
      </c>
      <c r="D27" s="13"/>
      <c r="E27" s="13"/>
      <c r="F27" s="36"/>
      <c r="G27" s="37"/>
      <c r="H27" s="37"/>
      <c r="I27" s="37"/>
      <c r="J27" s="38"/>
      <c r="K27" s="37"/>
      <c r="L27" s="39"/>
      <c r="M27" s="40" t="e">
        <f aca="false">CONCATENATE(UPPER(H27)," ",VLOOKUP(I27,'Matrix KLasse'!$A$3:$D$18,MATCH(G27,'Matrix KLasse'!$A$3:$D$3,0),0))</f>
        <v>#N/A</v>
      </c>
      <c r="N27" s="40"/>
      <c r="O27" s="41" t="n">
        <f aca="false">IF($D$6="GER",IF(OR(J27="x",J27="X"),COUNTA(J27:J27)*VLOOKUP(I27,Startgelder!$A$1:$F$15,MATCH($B$13,Startgelder!$A$1:$F$1,0),0),0),IF(OR(J27="x",J27="X"),COUNTA(J27:J27)*VLOOKUP(I27,Startgelder!$A$1:$F$15,MATCH("ECA-Cup Sprint",Startgelder!$A$1:$F$1,0),0),0))+IF(OR(K27="x",K27="X"),COUNTA(K27:K27)*VLOOKUP(I27,Startgelder!$A$1:$F$15,MATCH($B$13,Startgelder!$A$1:$F$1,0),0),0)+IF(OR(L27="x",L27="X"),COUNTA(L27:L27)*VLOOKUP(I27,Startgelder!$A$1:$F$15,MATCH($L$15,Startgelder!$A$1:$F$1,0),0),0)</f>
        <v>0</v>
      </c>
      <c r="P27" s="42" t="str">
        <f aca="false">IF($D$6="GER",IF(O27&gt;0,VALUE(MID(H27,2,1))*INDEX(Startgelder!$A$1:$D$15,MATCH(I27,Startgelder!$A$1:$A$15,0),MATCH("Doping",Startgelder!$A$1:$D$1,0)),""),"")</f>
        <v/>
      </c>
      <c r="Q27" s="22"/>
    </row>
    <row r="28" customFormat="false" ht="13.8" hidden="false" customHeight="false" outlineLevel="0" collapsed="false">
      <c r="A28" s="32" t="n">
        <v>13</v>
      </c>
      <c r="B28" s="33" t="str">
        <f aca="false">IF(ISTEXT(D28),$D$6,"")</f>
        <v/>
      </c>
      <c r="C28" s="34" t="str">
        <f aca="false">IF(ISTEXT(D28),$D$5,"")</f>
        <v/>
      </c>
      <c r="D28" s="13"/>
      <c r="E28" s="13"/>
      <c r="F28" s="36"/>
      <c r="G28" s="37"/>
      <c r="H28" s="37"/>
      <c r="I28" s="37"/>
      <c r="J28" s="38"/>
      <c r="K28" s="37"/>
      <c r="L28" s="39"/>
      <c r="M28" s="40" t="e">
        <f aca="false">CONCATENATE(UPPER(H28)," ",VLOOKUP(I28,'Matrix KLasse'!$A$3:$D$18,MATCH(G28,'Matrix KLasse'!$A$3:$D$3,0),0))</f>
        <v>#N/A</v>
      </c>
      <c r="N28" s="40"/>
      <c r="O28" s="41" t="n">
        <f aca="false">IF($D$6="GER",IF(OR(J28="x",J28="X"),COUNTA(J28:J28)*VLOOKUP(I28,Startgelder!$A$1:$F$15,MATCH($B$13,Startgelder!$A$1:$F$1,0),0),0),IF(OR(J28="x",J28="X"),COUNTA(J28:J28)*VLOOKUP(I28,Startgelder!$A$1:$F$15,MATCH("ECA-Cup Sprint",Startgelder!$A$1:$F$1,0),0),0))+IF(OR(K28="x",K28="X"),COUNTA(K28:K28)*VLOOKUP(I28,Startgelder!$A$1:$F$15,MATCH($B$13,Startgelder!$A$1:$F$1,0),0),0)+IF(OR(L28="x",L28="X"),COUNTA(L28:L28)*VLOOKUP(I28,Startgelder!$A$1:$F$15,MATCH($L$15,Startgelder!$A$1:$F$1,0),0),0)</f>
        <v>0</v>
      </c>
      <c r="P28" s="42" t="str">
        <f aca="false">IF($D$6="GER",IF(O28&gt;0,VALUE(MID(H28,2,1))*INDEX(Startgelder!$A$1:$D$15,MATCH(I28,Startgelder!$A$1:$A$15,0),MATCH("Doping",Startgelder!$A$1:$D$1,0)),""),"")</f>
        <v/>
      </c>
      <c r="Q28" s="22"/>
    </row>
    <row r="29" customFormat="false" ht="13.8" hidden="false" customHeight="false" outlineLevel="0" collapsed="false">
      <c r="A29" s="32" t="n">
        <v>14</v>
      </c>
      <c r="B29" s="33" t="str">
        <f aca="false">IF(ISTEXT(D29),$D$6,"")</f>
        <v/>
      </c>
      <c r="C29" s="34" t="str">
        <f aca="false">IF(ISTEXT(D29),$D$5,"")</f>
        <v/>
      </c>
      <c r="D29" s="13"/>
      <c r="E29" s="13"/>
      <c r="F29" s="36"/>
      <c r="G29" s="37"/>
      <c r="H29" s="37"/>
      <c r="I29" s="37"/>
      <c r="J29" s="38"/>
      <c r="K29" s="37"/>
      <c r="L29" s="39"/>
      <c r="M29" s="40" t="e">
        <f aca="false">CONCATENATE(UPPER(H29)," ",VLOOKUP(I29,'Matrix KLasse'!$A$3:$D$18,MATCH(G29,'Matrix KLasse'!$A$3:$D$3,0),0))</f>
        <v>#N/A</v>
      </c>
      <c r="N29" s="40"/>
      <c r="O29" s="41" t="n">
        <f aca="false">IF($D$6="GER",IF(OR(J29="x",J29="X"),COUNTA(J29:J29)*VLOOKUP(I29,Startgelder!$A$1:$F$15,MATCH($B$13,Startgelder!$A$1:$F$1,0),0),0),IF(OR(J29="x",J29="X"),COUNTA(J29:J29)*VLOOKUP(I29,Startgelder!$A$1:$F$15,MATCH("ECA-Cup Sprint",Startgelder!$A$1:$F$1,0),0),0))+IF(OR(K29="x",K29="X"),COUNTA(K29:K29)*VLOOKUP(I29,Startgelder!$A$1:$F$15,MATCH($B$13,Startgelder!$A$1:$F$1,0),0),0)+IF(OR(L29="x",L29="X"),COUNTA(L29:L29)*VLOOKUP(I29,Startgelder!$A$1:$F$15,MATCH($L$15,Startgelder!$A$1:$F$1,0),0),0)</f>
        <v>0</v>
      </c>
      <c r="P29" s="42" t="str">
        <f aca="false">IF($D$6="GER",IF(O29&gt;0,VALUE(MID(H29,2,1))*INDEX(Startgelder!$A$1:$D$15,MATCH(I29,Startgelder!$A$1:$A$15,0),MATCH("Doping",Startgelder!$A$1:$D$1,0)),""),"")</f>
        <v/>
      </c>
      <c r="Q29" s="22"/>
    </row>
    <row r="30" customFormat="false" ht="13.8" hidden="false" customHeight="false" outlineLevel="0" collapsed="false">
      <c r="A30" s="32" t="n">
        <v>15</v>
      </c>
      <c r="B30" s="33" t="str">
        <f aca="false">IF(ISTEXT(D30),$D$6,"")</f>
        <v/>
      </c>
      <c r="C30" s="34" t="str">
        <f aca="false">IF(ISTEXT(D30),$D$5,"")</f>
        <v/>
      </c>
      <c r="D30" s="13"/>
      <c r="E30" s="13"/>
      <c r="F30" s="36"/>
      <c r="G30" s="37"/>
      <c r="H30" s="37"/>
      <c r="I30" s="37"/>
      <c r="J30" s="38"/>
      <c r="K30" s="37"/>
      <c r="L30" s="39"/>
      <c r="M30" s="40" t="e">
        <f aca="false">CONCATENATE(UPPER(H30)," ",VLOOKUP(I30,'Matrix KLasse'!$A$3:$D$18,MATCH(G30,'Matrix KLasse'!$A$3:$D$3,0),0))</f>
        <v>#N/A</v>
      </c>
      <c r="N30" s="40"/>
      <c r="O30" s="41" t="n">
        <f aca="false">IF($D$6="GER",IF(OR(J30="x",J30="X"),COUNTA(J30:J30)*VLOOKUP(I30,Startgelder!$A$1:$F$15,MATCH($B$13,Startgelder!$A$1:$F$1,0),0),0),IF(OR(J30="x",J30="X"),COUNTA(J30:J30)*VLOOKUP(I30,Startgelder!$A$1:$F$15,MATCH("ECA-Cup Sprint",Startgelder!$A$1:$F$1,0),0),0))+IF(OR(K30="x",K30="X"),COUNTA(K30:K30)*VLOOKUP(I30,Startgelder!$A$1:$F$15,MATCH($B$13,Startgelder!$A$1:$F$1,0),0),0)+IF(OR(L30="x",L30="X"),COUNTA(L30:L30)*VLOOKUP(I30,Startgelder!$A$1:$F$15,MATCH($L$15,Startgelder!$A$1:$F$1,0),0),0)</f>
        <v>0</v>
      </c>
      <c r="P30" s="42" t="str">
        <f aca="false">IF($D$6="GER",IF(O30&gt;0,VALUE(MID(H30,2,1))*INDEX(Startgelder!$A$1:$D$15,MATCH(I30,Startgelder!$A$1:$A$15,0),MATCH("Doping",Startgelder!$A$1:$D$1,0)),""),"")</f>
        <v/>
      </c>
      <c r="Q30" s="22"/>
    </row>
    <row r="31" customFormat="false" ht="13.8" hidden="false" customHeight="false" outlineLevel="0" collapsed="false">
      <c r="A31" s="32" t="n">
        <v>16</v>
      </c>
      <c r="B31" s="33" t="str">
        <f aca="false">IF(ISTEXT(D31),$D$6,"")</f>
        <v/>
      </c>
      <c r="C31" s="34" t="str">
        <f aca="false">IF(ISTEXT(D31),$D$5,"")</f>
        <v/>
      </c>
      <c r="D31" s="13"/>
      <c r="E31" s="13"/>
      <c r="F31" s="36"/>
      <c r="G31" s="37"/>
      <c r="H31" s="37"/>
      <c r="I31" s="37"/>
      <c r="J31" s="38"/>
      <c r="K31" s="37"/>
      <c r="L31" s="39"/>
      <c r="M31" s="40" t="e">
        <f aca="false">CONCATENATE(UPPER(H31)," ",VLOOKUP(I31,'Matrix KLasse'!$A$3:$D$18,MATCH(G31,'Matrix KLasse'!$A$3:$D$3,0),0))</f>
        <v>#N/A</v>
      </c>
      <c r="N31" s="40"/>
      <c r="O31" s="41" t="n">
        <f aca="false">IF($D$6="GER",IF(OR(J31="x",J31="X"),COUNTA(J31:J31)*VLOOKUP(I31,Startgelder!$A$1:$F$15,MATCH($B$13,Startgelder!$A$1:$F$1,0),0),0),IF(OR(J31="x",J31="X"),COUNTA(J31:J31)*VLOOKUP(I31,Startgelder!$A$1:$F$15,MATCH("ECA-Cup Sprint",Startgelder!$A$1:$F$1,0),0),0))+IF(OR(K31="x",K31="X"),COUNTA(K31:K31)*VLOOKUP(I31,Startgelder!$A$1:$F$15,MATCH($B$13,Startgelder!$A$1:$F$1,0),0),0)+IF(OR(L31="x",L31="X"),COUNTA(L31:L31)*VLOOKUP(I31,Startgelder!$A$1:$F$15,MATCH($L$15,Startgelder!$A$1:$F$1,0),0),0)</f>
        <v>0</v>
      </c>
      <c r="P31" s="42" t="str">
        <f aca="false">IF($D$6="GER",IF(O31&gt;0,VALUE(MID(H31,2,1))*INDEX(Startgelder!$A$1:$D$15,MATCH(I31,Startgelder!$A$1:$A$15,0),MATCH("Doping",Startgelder!$A$1:$D$1,0)),""),"")</f>
        <v/>
      </c>
      <c r="Q31" s="22"/>
    </row>
    <row r="32" customFormat="false" ht="13.8" hidden="false" customHeight="false" outlineLevel="0" collapsed="false">
      <c r="A32" s="32" t="n">
        <v>17</v>
      </c>
      <c r="B32" s="33" t="str">
        <f aca="false">IF(ISTEXT(D32),$D$6,"")</f>
        <v/>
      </c>
      <c r="C32" s="34" t="str">
        <f aca="false">IF(ISTEXT(D32),$D$5,"")</f>
        <v/>
      </c>
      <c r="D32" s="13"/>
      <c r="E32" s="13"/>
      <c r="F32" s="36"/>
      <c r="G32" s="37"/>
      <c r="H32" s="37"/>
      <c r="I32" s="37"/>
      <c r="J32" s="38"/>
      <c r="K32" s="37"/>
      <c r="L32" s="39"/>
      <c r="M32" s="40" t="e">
        <f aca="false">CONCATENATE(UPPER(H32)," ",VLOOKUP(I32,'Matrix KLasse'!$A$3:$D$18,MATCH(G32,'Matrix KLasse'!$A$3:$D$3,0),0))</f>
        <v>#N/A</v>
      </c>
      <c r="N32" s="40"/>
      <c r="O32" s="41" t="n">
        <f aca="false">IF($D$6="GER",IF(OR(J32="x",J32="X"),COUNTA(J32:J32)*VLOOKUP(I32,Startgelder!$A$1:$F$15,MATCH($B$13,Startgelder!$A$1:$F$1,0),0),0),IF(OR(J32="x",J32="X"),COUNTA(J32:J32)*VLOOKUP(I32,Startgelder!$A$1:$F$15,MATCH("ECA-Cup Sprint",Startgelder!$A$1:$F$1,0),0),0))+IF(OR(K32="x",K32="X"),COUNTA(K32:K32)*VLOOKUP(I32,Startgelder!$A$1:$F$15,MATCH($B$13,Startgelder!$A$1:$F$1,0),0),0)+IF(OR(L32="x",L32="X"),COUNTA(L32:L32)*VLOOKUP(I32,Startgelder!$A$1:$F$15,MATCH($L$15,Startgelder!$A$1:$F$1,0),0),0)</f>
        <v>0</v>
      </c>
      <c r="P32" s="42" t="str">
        <f aca="false">IF($D$6="GER",IF(O32&gt;0,VALUE(MID(H32,2,1))*INDEX(Startgelder!$A$1:$D$15,MATCH(I32,Startgelder!$A$1:$A$15,0),MATCH("Doping",Startgelder!$A$1:$D$1,0)),""),"")</f>
        <v/>
      </c>
      <c r="Q32" s="22"/>
    </row>
    <row r="33" customFormat="false" ht="13.8" hidden="false" customHeight="false" outlineLevel="0" collapsed="false">
      <c r="A33" s="32" t="n">
        <v>18</v>
      </c>
      <c r="B33" s="33" t="str">
        <f aca="false">IF(ISTEXT(D33),$D$6,"")</f>
        <v/>
      </c>
      <c r="C33" s="34" t="str">
        <f aca="false">IF(ISTEXT(D33),$D$5,"")</f>
        <v/>
      </c>
      <c r="D33" s="13"/>
      <c r="E33" s="13"/>
      <c r="F33" s="36"/>
      <c r="G33" s="37"/>
      <c r="H33" s="37"/>
      <c r="I33" s="37"/>
      <c r="J33" s="38"/>
      <c r="K33" s="37"/>
      <c r="L33" s="39"/>
      <c r="M33" s="40" t="e">
        <f aca="false">CONCATENATE(UPPER(H33)," ",VLOOKUP(I33,'Matrix KLasse'!$A$3:$D$18,MATCH(G33,'Matrix KLasse'!$A$3:$D$3,0),0))</f>
        <v>#N/A</v>
      </c>
      <c r="N33" s="40"/>
      <c r="O33" s="41" t="n">
        <f aca="false">IF($D$6="GER",IF(OR(J33="x",J33="X"),COUNTA(J33:J33)*VLOOKUP(I33,Startgelder!$A$1:$F$15,MATCH($B$13,Startgelder!$A$1:$F$1,0),0),0),IF(OR(J33="x",J33="X"),COUNTA(J33:J33)*VLOOKUP(I33,Startgelder!$A$1:$F$15,MATCH("ECA-Cup Sprint",Startgelder!$A$1:$F$1,0),0),0))+IF(OR(K33="x",K33="X"),COUNTA(K33:K33)*VLOOKUP(I33,Startgelder!$A$1:$F$15,MATCH($B$13,Startgelder!$A$1:$F$1,0),0),0)+IF(OR(L33="x",L33="X"),COUNTA(L33:L33)*VLOOKUP(I33,Startgelder!$A$1:$F$15,MATCH($L$15,Startgelder!$A$1:$F$1,0),0),0)</f>
        <v>0</v>
      </c>
      <c r="P33" s="42" t="str">
        <f aca="false">IF($D$6="GER",IF(O33&gt;0,VALUE(MID(H33,2,1))*INDEX(Startgelder!$A$1:$D$15,MATCH(I33,Startgelder!$A$1:$A$15,0),MATCH("Doping",Startgelder!$A$1:$D$1,0)),""),"")</f>
        <v/>
      </c>
      <c r="Q33" s="22"/>
    </row>
    <row r="34" customFormat="false" ht="13.8" hidden="false" customHeight="false" outlineLevel="0" collapsed="false">
      <c r="A34" s="32" t="n">
        <v>19</v>
      </c>
      <c r="B34" s="33" t="str">
        <f aca="false">IF(ISTEXT(D34),$D$6,"")</f>
        <v/>
      </c>
      <c r="C34" s="34" t="str">
        <f aca="false">IF(ISTEXT(D34),$D$5,"")</f>
        <v/>
      </c>
      <c r="D34" s="13"/>
      <c r="E34" s="13"/>
      <c r="F34" s="36"/>
      <c r="G34" s="37"/>
      <c r="H34" s="37"/>
      <c r="I34" s="37"/>
      <c r="J34" s="38"/>
      <c r="K34" s="37"/>
      <c r="L34" s="39"/>
      <c r="M34" s="40" t="e">
        <f aca="false">CONCATENATE(UPPER(H34)," ",VLOOKUP(I34,'Matrix KLasse'!$A$3:$D$18,MATCH(G34,'Matrix KLasse'!$A$3:$D$3,0),0))</f>
        <v>#N/A</v>
      </c>
      <c r="N34" s="40"/>
      <c r="O34" s="41" t="n">
        <f aca="false">IF($D$6="GER",IF(OR(J34="x",J34="X"),COUNTA(J34:J34)*VLOOKUP(I34,Startgelder!$A$1:$F$15,MATCH($B$13,Startgelder!$A$1:$F$1,0),0),0),IF(OR(J34="x",J34="X"),COUNTA(J34:J34)*VLOOKUP(I34,Startgelder!$A$1:$F$15,MATCH("ECA-Cup Sprint",Startgelder!$A$1:$F$1,0),0),0))+IF(OR(K34="x",K34="X"),COUNTA(K34:K34)*VLOOKUP(I34,Startgelder!$A$1:$F$15,MATCH($B$13,Startgelder!$A$1:$F$1,0),0),0)+IF(OR(L34="x",L34="X"),COUNTA(L34:L34)*VLOOKUP(I34,Startgelder!$A$1:$F$15,MATCH($L$15,Startgelder!$A$1:$F$1,0),0),0)</f>
        <v>0</v>
      </c>
      <c r="P34" s="42" t="str">
        <f aca="false">IF($D$6="GER",IF(O34&gt;0,VALUE(MID(H34,2,1))*INDEX(Startgelder!$A$1:$D$15,MATCH(I34,Startgelder!$A$1:$A$15,0),MATCH("Doping",Startgelder!$A$1:$D$1,0)),""),"")</f>
        <v/>
      </c>
      <c r="Q34" s="22"/>
    </row>
    <row r="35" customFormat="false" ht="13.8" hidden="false" customHeight="false" outlineLevel="0" collapsed="false">
      <c r="A35" s="32" t="n">
        <v>20</v>
      </c>
      <c r="B35" s="33" t="str">
        <f aca="false">IF(ISTEXT(D35),$D$6,"")</f>
        <v/>
      </c>
      <c r="C35" s="34" t="str">
        <f aca="false">IF(ISTEXT(D35),$D$5,"")</f>
        <v/>
      </c>
      <c r="D35" s="13"/>
      <c r="E35" s="13"/>
      <c r="F35" s="36"/>
      <c r="G35" s="37"/>
      <c r="H35" s="37"/>
      <c r="I35" s="37"/>
      <c r="J35" s="38"/>
      <c r="K35" s="37"/>
      <c r="L35" s="39"/>
      <c r="M35" s="40" t="e">
        <f aca="false">CONCATENATE(UPPER(H35)," ",VLOOKUP(I35,'Matrix KLasse'!$A$3:$D$18,MATCH(G35,'Matrix KLasse'!$A$3:$D$3,0),0))</f>
        <v>#N/A</v>
      </c>
      <c r="N35" s="40"/>
      <c r="O35" s="41" t="n">
        <f aca="false">IF($D$6="GER",IF(OR(J35="x",J35="X"),COUNTA(J35:J35)*VLOOKUP(I35,Startgelder!$A$1:$F$15,MATCH($B$13,Startgelder!$A$1:$F$1,0),0),0),IF(OR(J35="x",J35="X"),COUNTA(J35:J35)*VLOOKUP(I35,Startgelder!$A$1:$F$15,MATCH("ECA-Cup Sprint",Startgelder!$A$1:$F$1,0),0),0))+IF(OR(K35="x",K35="X"),COUNTA(K35:K35)*VLOOKUP(I35,Startgelder!$A$1:$F$15,MATCH($B$13,Startgelder!$A$1:$F$1,0),0),0)+IF(OR(L35="x",L35="X"),COUNTA(L35:L35)*VLOOKUP(I35,Startgelder!$A$1:$F$15,MATCH($L$15,Startgelder!$A$1:$F$1,0),0),0)</f>
        <v>0</v>
      </c>
      <c r="P35" s="42" t="str">
        <f aca="false">IF($D$6="GER",IF(O35&gt;0,VALUE(MID(H35,2,1))*INDEX(Startgelder!$A$1:$D$15,MATCH(I35,Startgelder!$A$1:$A$15,0),MATCH("Doping",Startgelder!$A$1:$D$1,0)),""),"")</f>
        <v/>
      </c>
      <c r="Q35" s="22"/>
    </row>
    <row r="36" customFormat="false" ht="13.8" hidden="false" customHeight="false" outlineLevel="0" collapsed="false">
      <c r="A36" s="32" t="n">
        <v>21</v>
      </c>
      <c r="B36" s="33" t="str">
        <f aca="false">IF(ISTEXT(D36),$D$6,"")</f>
        <v/>
      </c>
      <c r="C36" s="34" t="str">
        <f aca="false">IF(ISTEXT(D36),$D$5,"")</f>
        <v/>
      </c>
      <c r="D36" s="13"/>
      <c r="E36" s="13"/>
      <c r="F36" s="36"/>
      <c r="G36" s="37"/>
      <c r="H36" s="37"/>
      <c r="I36" s="37"/>
      <c r="J36" s="38"/>
      <c r="K36" s="37"/>
      <c r="L36" s="39"/>
      <c r="M36" s="40" t="e">
        <f aca="false">CONCATENATE(UPPER(H36)," ",VLOOKUP(I36,'Matrix KLasse'!$A$3:$D$18,MATCH(G36,'Matrix KLasse'!$A$3:$D$3,0),0))</f>
        <v>#N/A</v>
      </c>
      <c r="N36" s="40"/>
      <c r="O36" s="41" t="n">
        <f aca="false">IF($D$6="GER",IF(OR(J36="x",J36="X"),COUNTA(J36:J36)*VLOOKUP(I36,Startgelder!$A$1:$F$15,MATCH($B$13,Startgelder!$A$1:$F$1,0),0),0),IF(OR(J36="x",J36="X"),COUNTA(J36:J36)*VLOOKUP(I36,Startgelder!$A$1:$F$15,MATCH("ECA-Cup Sprint",Startgelder!$A$1:$F$1,0),0),0))+IF(OR(K36="x",K36="X"),COUNTA(K36:K36)*VLOOKUP(I36,Startgelder!$A$1:$F$15,MATCH($B$13,Startgelder!$A$1:$F$1,0),0),0)+IF(OR(L36="x",L36="X"),COUNTA(L36:L36)*VLOOKUP(I36,Startgelder!$A$1:$F$15,MATCH($L$15,Startgelder!$A$1:$F$1,0),0),0)</f>
        <v>0</v>
      </c>
      <c r="P36" s="42" t="str">
        <f aca="false">IF($D$6="GER",IF(O36&gt;0,VALUE(MID(H36,2,1))*INDEX(Startgelder!$A$1:$D$15,MATCH(I36,Startgelder!$A$1:$A$15,0),MATCH("Doping",Startgelder!$A$1:$D$1,0)),""),"")</f>
        <v/>
      </c>
      <c r="Q36" s="22"/>
    </row>
    <row r="37" customFormat="false" ht="13.8" hidden="false" customHeight="false" outlineLevel="0" collapsed="false">
      <c r="A37" s="32" t="n">
        <v>22</v>
      </c>
      <c r="B37" s="33" t="str">
        <f aca="false">IF(ISTEXT(D37),$D$6,"")</f>
        <v/>
      </c>
      <c r="C37" s="34" t="str">
        <f aca="false">IF(ISTEXT(D37),$D$5,"")</f>
        <v/>
      </c>
      <c r="D37" s="13"/>
      <c r="E37" s="13"/>
      <c r="F37" s="36"/>
      <c r="G37" s="37"/>
      <c r="H37" s="37"/>
      <c r="I37" s="37"/>
      <c r="J37" s="38"/>
      <c r="K37" s="37"/>
      <c r="L37" s="39"/>
      <c r="M37" s="40" t="e">
        <f aca="false">CONCATENATE(UPPER(H37)," ",VLOOKUP(I37,'Matrix KLasse'!$A$3:$D$18,MATCH(G37,'Matrix KLasse'!$A$3:$D$3,0),0))</f>
        <v>#N/A</v>
      </c>
      <c r="N37" s="40"/>
      <c r="O37" s="41" t="n">
        <f aca="false">IF($D$6="GER",IF(OR(J37="x",J37="X"),COUNTA(J37:J37)*VLOOKUP(I37,Startgelder!$A$1:$F$15,MATCH($B$13,Startgelder!$A$1:$F$1,0),0),0),IF(OR(J37="x",J37="X"),COUNTA(J37:J37)*VLOOKUP(I37,Startgelder!$A$1:$F$15,MATCH("ECA-Cup Sprint",Startgelder!$A$1:$F$1,0),0),0))+IF(OR(K37="x",K37="X"),COUNTA(K37:K37)*VLOOKUP(I37,Startgelder!$A$1:$F$15,MATCH($B$13,Startgelder!$A$1:$F$1,0),0),0)+IF(OR(L37="x",L37="X"),COUNTA(L37:L37)*VLOOKUP(I37,Startgelder!$A$1:$F$15,MATCH($L$15,Startgelder!$A$1:$F$1,0),0),0)</f>
        <v>0</v>
      </c>
      <c r="P37" s="42" t="str">
        <f aca="false">IF($D$6="GER",IF(O37&gt;0,VALUE(MID(H37,2,1))*INDEX(Startgelder!$A$1:$D$15,MATCH(I37,Startgelder!$A$1:$A$15,0),MATCH("Doping",Startgelder!$A$1:$D$1,0)),""),"")</f>
        <v/>
      </c>
      <c r="Q37" s="22"/>
    </row>
    <row r="38" customFormat="false" ht="13.8" hidden="false" customHeight="false" outlineLevel="0" collapsed="false">
      <c r="A38" s="32" t="n">
        <v>23</v>
      </c>
      <c r="B38" s="33" t="str">
        <f aca="false">IF(ISTEXT(D38),$D$6,"")</f>
        <v/>
      </c>
      <c r="C38" s="34" t="str">
        <f aca="false">IF(ISTEXT(D38),$D$5,"")</f>
        <v/>
      </c>
      <c r="D38" s="13"/>
      <c r="E38" s="13"/>
      <c r="F38" s="36"/>
      <c r="G38" s="37"/>
      <c r="H38" s="37"/>
      <c r="I38" s="37"/>
      <c r="J38" s="38"/>
      <c r="K38" s="37"/>
      <c r="L38" s="39"/>
      <c r="M38" s="40" t="e">
        <f aca="false">CONCATENATE(UPPER(H38)," ",VLOOKUP(I38,'Matrix KLasse'!$A$3:$D$18,MATCH(G38,'Matrix KLasse'!$A$3:$D$3,0),0))</f>
        <v>#N/A</v>
      </c>
      <c r="N38" s="40"/>
      <c r="O38" s="41" t="n">
        <f aca="false">IF($D$6="GER",IF(OR(J38="x",J38="X"),COUNTA(J38:J38)*VLOOKUP(I38,Startgelder!$A$1:$F$15,MATCH($B$13,Startgelder!$A$1:$F$1,0),0),0),IF(OR(J38="x",J38="X"),COUNTA(J38:J38)*VLOOKUP(I38,Startgelder!$A$1:$F$15,MATCH("ECA-Cup Sprint",Startgelder!$A$1:$F$1,0),0),0))+IF(OR(K38="x",K38="X"),COUNTA(K38:K38)*VLOOKUP(I38,Startgelder!$A$1:$F$15,MATCH($B$13,Startgelder!$A$1:$F$1,0),0),0)+IF(OR(L38="x",L38="X"),COUNTA(L38:L38)*VLOOKUP(I38,Startgelder!$A$1:$F$15,MATCH($L$15,Startgelder!$A$1:$F$1,0),0),0)</f>
        <v>0</v>
      </c>
      <c r="P38" s="42" t="str">
        <f aca="false">IF($D$6="GER",IF(O38&gt;0,VALUE(MID(H38,2,1))*INDEX(Startgelder!$A$1:$D$15,MATCH(I38,Startgelder!$A$1:$A$15,0),MATCH("Doping",Startgelder!$A$1:$D$1,0)),""),"")</f>
        <v/>
      </c>
      <c r="Q38" s="22"/>
    </row>
    <row r="39" customFormat="false" ht="13.8" hidden="false" customHeight="false" outlineLevel="0" collapsed="false">
      <c r="A39" s="32" t="n">
        <v>24</v>
      </c>
      <c r="B39" s="33" t="str">
        <f aca="false">IF(ISTEXT(D39),$D$6,"")</f>
        <v/>
      </c>
      <c r="C39" s="34" t="str">
        <f aca="false">IF(ISTEXT(D39),$D$5,"")</f>
        <v/>
      </c>
      <c r="D39" s="13"/>
      <c r="E39" s="13"/>
      <c r="F39" s="36"/>
      <c r="G39" s="37"/>
      <c r="H39" s="37"/>
      <c r="I39" s="37"/>
      <c r="J39" s="38"/>
      <c r="K39" s="37"/>
      <c r="L39" s="39"/>
      <c r="M39" s="40" t="e">
        <f aca="false">CONCATENATE(UPPER(H39)," ",VLOOKUP(I39,'Matrix KLasse'!$A$3:$D$18,MATCH(G39,'Matrix KLasse'!$A$3:$D$3,0),0))</f>
        <v>#N/A</v>
      </c>
      <c r="N39" s="40"/>
      <c r="O39" s="41" t="n">
        <f aca="false">IF($D$6="GER",IF(OR(J39="x",J39="X"),COUNTA(J39:J39)*VLOOKUP(I39,Startgelder!$A$1:$F$15,MATCH($B$13,Startgelder!$A$1:$F$1,0),0),0),IF(OR(J39="x",J39="X"),COUNTA(J39:J39)*VLOOKUP(I39,Startgelder!$A$1:$F$15,MATCH("ECA-Cup Sprint",Startgelder!$A$1:$F$1,0),0),0))+IF(OR(K39="x",K39="X"),COUNTA(K39:K39)*VLOOKUP(I39,Startgelder!$A$1:$F$15,MATCH($B$13,Startgelder!$A$1:$F$1,0),0),0)+IF(OR(L39="x",L39="X"),COUNTA(L39:L39)*VLOOKUP(I39,Startgelder!$A$1:$F$15,MATCH($L$15,Startgelder!$A$1:$F$1,0),0),0)</f>
        <v>0</v>
      </c>
      <c r="P39" s="42" t="str">
        <f aca="false">IF($D$6="GER",IF(O39&gt;0,VALUE(MID(H39,2,1))*INDEX(Startgelder!$A$1:$D$15,MATCH(I39,Startgelder!$A$1:$A$15,0),MATCH("Doping",Startgelder!$A$1:$D$1,0)),""),"")</f>
        <v/>
      </c>
      <c r="Q39" s="22"/>
    </row>
    <row r="40" customFormat="false" ht="13.8" hidden="false" customHeight="false" outlineLevel="0" collapsed="false">
      <c r="A40" s="32" t="n">
        <v>25</v>
      </c>
      <c r="B40" s="33" t="str">
        <f aca="false">IF(ISTEXT(D40),$D$6,"")</f>
        <v/>
      </c>
      <c r="C40" s="34" t="str">
        <f aca="false">IF(ISTEXT(D40),$D$5,"")</f>
        <v/>
      </c>
      <c r="D40" s="13"/>
      <c r="E40" s="13"/>
      <c r="F40" s="36"/>
      <c r="G40" s="37"/>
      <c r="H40" s="37"/>
      <c r="I40" s="37"/>
      <c r="J40" s="38"/>
      <c r="K40" s="37"/>
      <c r="L40" s="39"/>
      <c r="M40" s="40" t="e">
        <f aca="false">CONCATENATE(UPPER(H40)," ",VLOOKUP(I40,'Matrix KLasse'!$A$3:$D$18,MATCH(G40,'Matrix KLasse'!$A$3:$D$3,0),0))</f>
        <v>#N/A</v>
      </c>
      <c r="N40" s="40"/>
      <c r="O40" s="41" t="n">
        <f aca="false">IF($D$6="GER",IF(OR(J40="x",J40="X"),COUNTA(J40:J40)*VLOOKUP(I40,Startgelder!$A$1:$F$15,MATCH($B$13,Startgelder!$A$1:$F$1,0),0),0),IF(OR(J40="x",J40="X"),COUNTA(J40:J40)*VLOOKUP(I40,Startgelder!$A$1:$F$15,MATCH("ECA-Cup Sprint",Startgelder!$A$1:$F$1,0),0),0))+IF(OR(K40="x",K40="X"),COUNTA(K40:K40)*VLOOKUP(I40,Startgelder!$A$1:$F$15,MATCH($B$13,Startgelder!$A$1:$F$1,0),0),0)+IF(OR(L40="x",L40="X"),COUNTA(L40:L40)*VLOOKUP(I40,Startgelder!$A$1:$F$15,MATCH($L$15,Startgelder!$A$1:$F$1,0),0),0)</f>
        <v>0</v>
      </c>
      <c r="P40" s="42" t="str">
        <f aca="false">IF($D$6="GER",IF(O40&gt;0,VALUE(MID(H40,2,1))*INDEX(Startgelder!$A$1:$D$15,MATCH(I40,Startgelder!$A$1:$A$15,0),MATCH("Doping",Startgelder!$A$1:$D$1,0)),""),"")</f>
        <v/>
      </c>
      <c r="Q40" s="22"/>
    </row>
    <row r="41" customFormat="false" ht="13.8" hidden="false" customHeight="false" outlineLevel="0" collapsed="false">
      <c r="A41" s="32" t="n">
        <v>26</v>
      </c>
      <c r="B41" s="33" t="str">
        <f aca="false">IF(ISTEXT(D41),$D$6,"")</f>
        <v/>
      </c>
      <c r="C41" s="34" t="str">
        <f aca="false">IF(ISTEXT(D41),$D$5,"")</f>
        <v/>
      </c>
      <c r="D41" s="13"/>
      <c r="E41" s="13"/>
      <c r="F41" s="36"/>
      <c r="G41" s="37"/>
      <c r="H41" s="37"/>
      <c r="I41" s="37"/>
      <c r="J41" s="38"/>
      <c r="K41" s="37"/>
      <c r="L41" s="39"/>
      <c r="M41" s="40" t="e">
        <f aca="false">CONCATENATE(UPPER(H41)," ",VLOOKUP(I41,'Matrix KLasse'!$A$3:$D$18,MATCH(G41,'Matrix KLasse'!$A$3:$D$3,0),0))</f>
        <v>#N/A</v>
      </c>
      <c r="N41" s="40"/>
      <c r="O41" s="41" t="n">
        <f aca="false">IF($D$6="GER",IF(OR(J41="x",J41="X"),COUNTA(J41:J41)*VLOOKUP(I41,Startgelder!$A$1:$F$15,MATCH($B$13,Startgelder!$A$1:$F$1,0),0),0),IF(OR(J41="x",J41="X"),COUNTA(J41:J41)*VLOOKUP(I41,Startgelder!$A$1:$F$15,MATCH("ECA-Cup Sprint",Startgelder!$A$1:$F$1,0),0),0))+IF(OR(K41="x",K41="X"),COUNTA(K41:K41)*VLOOKUP(I41,Startgelder!$A$1:$F$15,MATCH($B$13,Startgelder!$A$1:$F$1,0),0),0)+IF(OR(L41="x",L41="X"),COUNTA(L41:L41)*VLOOKUP(I41,Startgelder!$A$1:$F$15,MATCH($L$15,Startgelder!$A$1:$F$1,0),0),0)</f>
        <v>0</v>
      </c>
      <c r="P41" s="42" t="str">
        <f aca="false">IF($D$6="GER",IF(O41&gt;0,VALUE(MID(H41,2,1))*INDEX(Startgelder!$A$1:$D$15,MATCH(I41,Startgelder!$A$1:$A$15,0),MATCH("Doping",Startgelder!$A$1:$D$1,0)),""),"")</f>
        <v/>
      </c>
      <c r="Q41" s="22"/>
    </row>
    <row r="42" customFormat="false" ht="13.8" hidden="false" customHeight="false" outlineLevel="0" collapsed="false">
      <c r="A42" s="32" t="n">
        <v>27</v>
      </c>
      <c r="B42" s="33" t="str">
        <f aca="false">IF(ISTEXT(D42),$D$6,"")</f>
        <v/>
      </c>
      <c r="C42" s="34" t="str">
        <f aca="false">IF(ISTEXT(D42),$D$5,"")</f>
        <v/>
      </c>
      <c r="D42" s="13"/>
      <c r="E42" s="13"/>
      <c r="F42" s="36"/>
      <c r="G42" s="37"/>
      <c r="H42" s="37"/>
      <c r="I42" s="37"/>
      <c r="J42" s="38"/>
      <c r="K42" s="37"/>
      <c r="L42" s="39"/>
      <c r="M42" s="40" t="e">
        <f aca="false">CONCATENATE(UPPER(H42)," ",VLOOKUP(I42,'Matrix KLasse'!$A$3:$D$18,MATCH(G42,'Matrix KLasse'!$A$3:$D$3,0),0))</f>
        <v>#N/A</v>
      </c>
      <c r="N42" s="40"/>
      <c r="O42" s="41" t="n">
        <f aca="false">IF($D$6="GER",IF(OR(J42="x",J42="X"),COUNTA(J42:J42)*VLOOKUP(I42,Startgelder!$A$1:$F$15,MATCH($B$13,Startgelder!$A$1:$F$1,0),0),0),IF(OR(J42="x",J42="X"),COUNTA(J42:J42)*VLOOKUP(I42,Startgelder!$A$1:$F$15,MATCH("ECA-Cup Sprint",Startgelder!$A$1:$F$1,0),0),0))+IF(OR(K42="x",K42="X"),COUNTA(K42:K42)*VLOOKUP(I42,Startgelder!$A$1:$F$15,MATCH($B$13,Startgelder!$A$1:$F$1,0),0),0)+IF(OR(L42="x",L42="X"),COUNTA(L42:L42)*VLOOKUP(I42,Startgelder!$A$1:$F$15,MATCH($L$15,Startgelder!$A$1:$F$1,0),0),0)</f>
        <v>0</v>
      </c>
      <c r="P42" s="42" t="str">
        <f aca="false">IF($D$6="GER",IF(O42&gt;0,VALUE(MID(H42,2,1))*INDEX(Startgelder!$A$1:$D$15,MATCH(I42,Startgelder!$A$1:$A$15,0),MATCH("Doping",Startgelder!$A$1:$D$1,0)),""),"")</f>
        <v/>
      </c>
      <c r="Q42" s="22"/>
    </row>
    <row r="43" customFormat="false" ht="13.8" hidden="false" customHeight="false" outlineLevel="0" collapsed="false">
      <c r="A43" s="32" t="n">
        <v>28</v>
      </c>
      <c r="B43" s="33" t="str">
        <f aca="false">IF(ISTEXT(D43),$D$6,"")</f>
        <v/>
      </c>
      <c r="C43" s="34" t="str">
        <f aca="false">IF(ISTEXT(D43),$D$5,"")</f>
        <v/>
      </c>
      <c r="D43" s="13"/>
      <c r="E43" s="13"/>
      <c r="F43" s="36"/>
      <c r="G43" s="37"/>
      <c r="H43" s="37"/>
      <c r="I43" s="37"/>
      <c r="J43" s="38"/>
      <c r="K43" s="37"/>
      <c r="L43" s="39"/>
      <c r="M43" s="40" t="e">
        <f aca="false">CONCATENATE(UPPER(H43)," ",VLOOKUP(I43,'Matrix KLasse'!$A$3:$D$18,MATCH(G43,'Matrix KLasse'!$A$3:$D$3,0),0))</f>
        <v>#N/A</v>
      </c>
      <c r="N43" s="40"/>
      <c r="O43" s="41" t="n">
        <f aca="false">IF($D$6="GER",IF(OR(J43="x",J43="X"),COUNTA(J43:J43)*VLOOKUP(I43,Startgelder!$A$1:$F$15,MATCH($B$13,Startgelder!$A$1:$F$1,0),0),0),IF(OR(J43="x",J43="X"),COUNTA(J43:J43)*VLOOKUP(I43,Startgelder!$A$1:$F$15,MATCH("ECA-Cup Sprint",Startgelder!$A$1:$F$1,0),0),0))+IF(OR(K43="x",K43="X"),COUNTA(K43:K43)*VLOOKUP(I43,Startgelder!$A$1:$F$15,MATCH($B$13,Startgelder!$A$1:$F$1,0),0),0)+IF(OR(L43="x",L43="X"),COUNTA(L43:L43)*VLOOKUP(I43,Startgelder!$A$1:$F$15,MATCH($L$15,Startgelder!$A$1:$F$1,0),0),0)</f>
        <v>0</v>
      </c>
      <c r="P43" s="42" t="str">
        <f aca="false">IF($D$6="GER",IF(O43&gt;0,VALUE(MID(H43,2,1))*INDEX(Startgelder!$A$1:$D$15,MATCH(I43,Startgelder!$A$1:$A$15,0),MATCH("Doping",Startgelder!$A$1:$D$1,0)),""),"")</f>
        <v/>
      </c>
      <c r="Q43" s="22"/>
    </row>
    <row r="44" customFormat="false" ht="13.8" hidden="false" customHeight="false" outlineLevel="0" collapsed="false">
      <c r="A44" s="32" t="n">
        <v>29</v>
      </c>
      <c r="B44" s="33" t="str">
        <f aca="false">IF(ISTEXT(D44),$D$6,"")</f>
        <v/>
      </c>
      <c r="C44" s="34" t="str">
        <f aca="false">IF(ISTEXT(D44),$D$5,"")</f>
        <v/>
      </c>
      <c r="D44" s="13"/>
      <c r="E44" s="13"/>
      <c r="F44" s="36"/>
      <c r="G44" s="37"/>
      <c r="H44" s="37"/>
      <c r="I44" s="37"/>
      <c r="J44" s="38"/>
      <c r="K44" s="37"/>
      <c r="L44" s="39"/>
      <c r="M44" s="40" t="e">
        <f aca="false">CONCATENATE(UPPER(H44)," ",VLOOKUP(I44,'Matrix KLasse'!$A$3:$D$18,MATCH(G44,'Matrix KLasse'!$A$3:$D$3,0),0))</f>
        <v>#N/A</v>
      </c>
      <c r="N44" s="40"/>
      <c r="O44" s="41" t="n">
        <f aca="false">IF($D$6="GER",IF(OR(J44="x",J44="X"),COUNTA(J44:J44)*VLOOKUP(I44,Startgelder!$A$1:$F$15,MATCH($B$13,Startgelder!$A$1:$F$1,0),0),0),IF(OR(J44="x",J44="X"),COUNTA(J44:J44)*VLOOKUP(I44,Startgelder!$A$1:$F$15,MATCH("ECA-Cup Sprint",Startgelder!$A$1:$F$1,0),0),0))+IF(OR(K44="x",K44="X"),COUNTA(K44:K44)*VLOOKUP(I44,Startgelder!$A$1:$F$15,MATCH($B$13,Startgelder!$A$1:$F$1,0),0),0)+IF(OR(L44="x",L44="X"),COUNTA(L44:L44)*VLOOKUP(I44,Startgelder!$A$1:$F$15,MATCH($L$15,Startgelder!$A$1:$F$1,0),0),0)</f>
        <v>0</v>
      </c>
      <c r="P44" s="42" t="str">
        <f aca="false">IF($D$6="GER",IF(O44&gt;0,VALUE(MID(H44,2,1))*INDEX(Startgelder!$A$1:$D$15,MATCH(I44,Startgelder!$A$1:$A$15,0),MATCH("Doping",Startgelder!$A$1:$D$1,0)),""),"")</f>
        <v/>
      </c>
      <c r="Q44" s="22"/>
    </row>
    <row r="45" customFormat="false" ht="13.8" hidden="false" customHeight="false" outlineLevel="0" collapsed="false">
      <c r="A45" s="32" t="n">
        <v>30</v>
      </c>
      <c r="B45" s="33" t="str">
        <f aca="false">IF(ISTEXT(D45),$D$6,"")</f>
        <v/>
      </c>
      <c r="C45" s="34" t="str">
        <f aca="false">IF(ISTEXT(D45),$D$5,"")</f>
        <v/>
      </c>
      <c r="D45" s="13"/>
      <c r="E45" s="13"/>
      <c r="F45" s="36"/>
      <c r="G45" s="37"/>
      <c r="H45" s="37"/>
      <c r="I45" s="37"/>
      <c r="J45" s="38"/>
      <c r="K45" s="37"/>
      <c r="L45" s="39"/>
      <c r="M45" s="40" t="e">
        <f aca="false">CONCATENATE(UPPER(H45)," ",VLOOKUP(I45,'Matrix KLasse'!$A$3:$D$18,MATCH(G45,'Matrix KLasse'!$A$3:$D$3,0),0))</f>
        <v>#N/A</v>
      </c>
      <c r="N45" s="40"/>
      <c r="O45" s="41" t="n">
        <f aca="false">IF($D$6="GER",IF(OR(J45="x",J45="X"),COUNTA(J45:J45)*VLOOKUP(I45,Startgelder!$A$1:$F$15,MATCH($B$13,Startgelder!$A$1:$F$1,0),0),0),IF(OR(J45="x",J45="X"),COUNTA(J45:J45)*VLOOKUP(I45,Startgelder!$A$1:$F$15,MATCH("ECA-Cup Sprint",Startgelder!$A$1:$F$1,0),0),0))+IF(OR(K45="x",K45="X"),COUNTA(K45:K45)*VLOOKUP(I45,Startgelder!$A$1:$F$15,MATCH($B$13,Startgelder!$A$1:$F$1,0),0),0)+IF(OR(L45="x",L45="X"),COUNTA(L45:L45)*VLOOKUP(I45,Startgelder!$A$1:$F$15,MATCH($L$15,Startgelder!$A$1:$F$1,0),0),0)</f>
        <v>0</v>
      </c>
      <c r="P45" s="42" t="str">
        <f aca="false">IF($D$6="GER",IF(O45&gt;0,VALUE(MID(H45,2,1))*INDEX(Startgelder!$A$1:$D$15,MATCH(I45,Startgelder!$A$1:$A$15,0),MATCH("Doping",Startgelder!$A$1:$D$1,0)),""),"")</f>
        <v/>
      </c>
      <c r="Q45" s="22"/>
    </row>
    <row r="46" customFormat="false" ht="13.8" hidden="false" customHeight="false" outlineLevel="0" collapsed="false">
      <c r="A46" s="32" t="n">
        <v>31</v>
      </c>
      <c r="B46" s="33" t="str">
        <f aca="false">IF(ISTEXT(D46),$D$6,"")</f>
        <v/>
      </c>
      <c r="C46" s="34" t="str">
        <f aca="false">IF(ISTEXT(D46),$D$5,"")</f>
        <v/>
      </c>
      <c r="D46" s="13"/>
      <c r="E46" s="13"/>
      <c r="F46" s="36"/>
      <c r="G46" s="37"/>
      <c r="H46" s="37"/>
      <c r="I46" s="37"/>
      <c r="J46" s="38"/>
      <c r="K46" s="37"/>
      <c r="L46" s="39"/>
      <c r="M46" s="40" t="e">
        <f aca="false">CONCATENATE(UPPER(H46)," ",VLOOKUP(I46,'Matrix KLasse'!$A$3:$D$18,MATCH(G46,'Matrix KLasse'!$A$3:$D$3,0),0))</f>
        <v>#N/A</v>
      </c>
      <c r="N46" s="40"/>
      <c r="O46" s="41" t="n">
        <f aca="false">IF($D$6="GER",IF(OR(J46="x",J46="X"),COUNTA(J46:J46)*VLOOKUP(I46,Startgelder!$A$1:$F$15,MATCH($B$13,Startgelder!$A$1:$F$1,0),0),0),IF(OR(J46="x",J46="X"),COUNTA(J46:J46)*VLOOKUP(I46,Startgelder!$A$1:$F$15,MATCH("ECA-Cup Sprint",Startgelder!$A$1:$F$1,0),0),0))+IF(OR(K46="x",K46="X"),COUNTA(K46:K46)*VLOOKUP(I46,Startgelder!$A$1:$F$15,MATCH($B$13,Startgelder!$A$1:$F$1,0),0),0)+IF(OR(L46="x",L46="X"),COUNTA(L46:L46)*VLOOKUP(I46,Startgelder!$A$1:$F$15,MATCH($L$15,Startgelder!$A$1:$F$1,0),0),0)</f>
        <v>0</v>
      </c>
      <c r="P46" s="42" t="str">
        <f aca="false">IF($D$6="GER",IF(O46&gt;0,VALUE(MID(H46,2,1))*INDEX(Startgelder!$A$1:$D$15,MATCH(I46,Startgelder!$A$1:$A$15,0),MATCH("Doping",Startgelder!$A$1:$D$1,0)),""),"")</f>
        <v/>
      </c>
      <c r="Q46" s="22"/>
    </row>
    <row r="47" customFormat="false" ht="13.8" hidden="false" customHeight="false" outlineLevel="0" collapsed="false">
      <c r="A47" s="32" t="n">
        <v>32</v>
      </c>
      <c r="B47" s="33" t="str">
        <f aca="false">IF(ISTEXT(D47),$D$6,"")</f>
        <v/>
      </c>
      <c r="C47" s="34" t="str">
        <f aca="false">IF(ISTEXT(D47),$D$5,"")</f>
        <v/>
      </c>
      <c r="D47" s="13"/>
      <c r="E47" s="13"/>
      <c r="F47" s="36"/>
      <c r="G47" s="37"/>
      <c r="H47" s="37"/>
      <c r="I47" s="37"/>
      <c r="J47" s="38"/>
      <c r="K47" s="37"/>
      <c r="L47" s="39"/>
      <c r="M47" s="40" t="e">
        <f aca="false">CONCATENATE(UPPER(H47)," ",VLOOKUP(I47,'Matrix KLasse'!$A$3:$D$18,MATCH(G47,'Matrix KLasse'!$A$3:$D$3,0),0))</f>
        <v>#N/A</v>
      </c>
      <c r="N47" s="40"/>
      <c r="O47" s="41" t="n">
        <f aca="false">IF($D$6="GER",IF(OR(J47="x",J47="X"),COUNTA(J47:J47)*VLOOKUP(I47,Startgelder!$A$1:$F$15,MATCH($B$13,Startgelder!$A$1:$F$1,0),0),0),IF(OR(J47="x",J47="X"),COUNTA(J47:J47)*VLOOKUP(I47,Startgelder!$A$1:$F$15,MATCH("ECA-Cup Sprint",Startgelder!$A$1:$F$1,0),0),0))+IF(OR(K47="x",K47="X"),COUNTA(K47:K47)*VLOOKUP(I47,Startgelder!$A$1:$F$15,MATCH($B$13,Startgelder!$A$1:$F$1,0),0),0)+IF(OR(L47="x",L47="X"),COUNTA(L47:L47)*VLOOKUP(I47,Startgelder!$A$1:$F$15,MATCH($L$15,Startgelder!$A$1:$F$1,0),0),0)</f>
        <v>0</v>
      </c>
      <c r="P47" s="42" t="str">
        <f aca="false">IF($D$6="GER",IF(O47&gt;0,VALUE(MID(H47,2,1))*INDEX(Startgelder!$A$1:$D$15,MATCH(I47,Startgelder!$A$1:$A$15,0),MATCH("Doping",Startgelder!$A$1:$D$1,0)),""),"")</f>
        <v/>
      </c>
      <c r="Q47" s="22"/>
    </row>
    <row r="48" customFormat="false" ht="13.8" hidden="false" customHeight="false" outlineLevel="0" collapsed="false">
      <c r="A48" s="32" t="n">
        <v>33</v>
      </c>
      <c r="B48" s="33" t="str">
        <f aca="false">IF(ISTEXT(D48),$D$6,"")</f>
        <v/>
      </c>
      <c r="C48" s="34" t="str">
        <f aca="false">IF(ISTEXT(D48),$D$5,"")</f>
        <v/>
      </c>
      <c r="D48" s="13"/>
      <c r="E48" s="13"/>
      <c r="F48" s="36"/>
      <c r="G48" s="37"/>
      <c r="H48" s="37"/>
      <c r="I48" s="37"/>
      <c r="J48" s="38"/>
      <c r="K48" s="37"/>
      <c r="L48" s="39"/>
      <c r="M48" s="40" t="e">
        <f aca="false">CONCATENATE(UPPER(H48)," ",VLOOKUP(I48,'Matrix KLasse'!$A$3:$D$18,MATCH(G48,'Matrix KLasse'!$A$3:$D$3,0),0))</f>
        <v>#N/A</v>
      </c>
      <c r="N48" s="40"/>
      <c r="O48" s="41" t="n">
        <f aca="false">IF($D$6="GER",IF(OR(J48="x",J48="X"),COUNTA(J48:J48)*VLOOKUP(I48,Startgelder!$A$1:$F$15,MATCH($B$13,Startgelder!$A$1:$F$1,0),0),0),IF(OR(J48="x",J48="X"),COUNTA(J48:J48)*VLOOKUP(I48,Startgelder!$A$1:$F$15,MATCH("ECA-Cup Sprint",Startgelder!$A$1:$F$1,0),0),0))+IF(OR(K48="x",K48="X"),COUNTA(K48:K48)*VLOOKUP(I48,Startgelder!$A$1:$F$15,MATCH($B$13,Startgelder!$A$1:$F$1,0),0),0)+IF(OR(L48="x",L48="X"),COUNTA(L48:L48)*VLOOKUP(I48,Startgelder!$A$1:$F$15,MATCH($L$15,Startgelder!$A$1:$F$1,0),0),0)</f>
        <v>0</v>
      </c>
      <c r="P48" s="42" t="str">
        <f aca="false">IF($D$6="GER",IF(O48&gt;0,VALUE(MID(H48,2,1))*INDEX(Startgelder!$A$1:$D$15,MATCH(I48,Startgelder!$A$1:$A$15,0),MATCH("Doping",Startgelder!$A$1:$D$1,0)),""),"")</f>
        <v/>
      </c>
      <c r="Q48" s="22"/>
    </row>
    <row r="49" customFormat="false" ht="13.8" hidden="false" customHeight="false" outlineLevel="0" collapsed="false">
      <c r="A49" s="32" t="n">
        <v>34</v>
      </c>
      <c r="B49" s="33" t="str">
        <f aca="false">IF(ISTEXT(D49),$D$6,"")</f>
        <v/>
      </c>
      <c r="C49" s="34" t="str">
        <f aca="false">IF(ISTEXT(D49),$D$5,"")</f>
        <v/>
      </c>
      <c r="D49" s="13"/>
      <c r="E49" s="13"/>
      <c r="F49" s="36"/>
      <c r="G49" s="37"/>
      <c r="H49" s="37"/>
      <c r="I49" s="37"/>
      <c r="J49" s="38"/>
      <c r="K49" s="37"/>
      <c r="L49" s="39"/>
      <c r="M49" s="40" t="e">
        <f aca="false">CONCATENATE(UPPER(H49)," ",VLOOKUP(I49,'Matrix KLasse'!$A$3:$D$18,MATCH(G49,'Matrix KLasse'!$A$3:$D$3,0),0))</f>
        <v>#N/A</v>
      </c>
      <c r="N49" s="40"/>
      <c r="O49" s="41" t="n">
        <f aca="false">IF($D$6="GER",IF(OR(J49="x",J49="X"),COUNTA(J49:J49)*VLOOKUP(I49,Startgelder!$A$1:$F$15,MATCH($B$13,Startgelder!$A$1:$F$1,0),0),0),IF(OR(J49="x",J49="X"),COUNTA(J49:J49)*VLOOKUP(I49,Startgelder!$A$1:$F$15,MATCH("ECA-Cup Sprint",Startgelder!$A$1:$F$1,0),0),0))+IF(OR(K49="x",K49="X"),COUNTA(K49:K49)*VLOOKUP(I49,Startgelder!$A$1:$F$15,MATCH($B$13,Startgelder!$A$1:$F$1,0),0),0)+IF(OR(L49="x",L49="X"),COUNTA(L49:L49)*VLOOKUP(I49,Startgelder!$A$1:$F$15,MATCH($L$15,Startgelder!$A$1:$F$1,0),0),0)</f>
        <v>0</v>
      </c>
      <c r="P49" s="42" t="str">
        <f aca="false">IF($D$6="GER",IF(O49&gt;0,VALUE(MID(H49,2,1))*INDEX(Startgelder!$A$1:$D$15,MATCH(I49,Startgelder!$A$1:$A$15,0),MATCH("Doping",Startgelder!$A$1:$D$1,0)),""),"")</f>
        <v/>
      </c>
      <c r="Q49" s="22"/>
    </row>
    <row r="50" customFormat="false" ht="13.8" hidden="false" customHeight="false" outlineLevel="0" collapsed="false">
      <c r="A50" s="32" t="n">
        <v>35</v>
      </c>
      <c r="B50" s="33" t="str">
        <f aca="false">IF(ISTEXT(D50),$D$6,"")</f>
        <v/>
      </c>
      <c r="C50" s="34" t="str">
        <f aca="false">IF(ISTEXT(D50),$D$5,"")</f>
        <v/>
      </c>
      <c r="D50" s="13"/>
      <c r="E50" s="13"/>
      <c r="F50" s="36"/>
      <c r="G50" s="37"/>
      <c r="H50" s="37"/>
      <c r="I50" s="37"/>
      <c r="J50" s="38"/>
      <c r="K50" s="37"/>
      <c r="L50" s="39"/>
      <c r="M50" s="40" t="e">
        <f aca="false">CONCATENATE(UPPER(H50)," ",VLOOKUP(I50,'Matrix KLasse'!$A$3:$D$18,MATCH(G50,'Matrix KLasse'!$A$3:$D$3,0),0))</f>
        <v>#N/A</v>
      </c>
      <c r="N50" s="40"/>
      <c r="O50" s="41" t="n">
        <f aca="false">IF($D$6="GER",IF(OR(J50="x",J50="X"),COUNTA(J50:J50)*VLOOKUP(I50,Startgelder!$A$1:$F$15,MATCH($B$13,Startgelder!$A$1:$F$1,0),0),0),IF(OR(J50="x",J50="X"),COUNTA(J50:J50)*VLOOKUP(I50,Startgelder!$A$1:$F$15,MATCH("ECA-Cup Sprint",Startgelder!$A$1:$F$1,0),0),0))+IF(OR(K50="x",K50="X"),COUNTA(K50:K50)*VLOOKUP(I50,Startgelder!$A$1:$F$15,MATCH($B$13,Startgelder!$A$1:$F$1,0),0),0)+IF(OR(L50="x",L50="X"),COUNTA(L50:L50)*VLOOKUP(I50,Startgelder!$A$1:$F$15,MATCH($L$15,Startgelder!$A$1:$F$1,0),0),0)</f>
        <v>0</v>
      </c>
      <c r="P50" s="42" t="str">
        <f aca="false">IF($D$6="GER",IF(O50&gt;0,VALUE(MID(H50,2,1))*INDEX(Startgelder!$A$1:$D$15,MATCH(I50,Startgelder!$A$1:$A$15,0),MATCH("Doping",Startgelder!$A$1:$D$1,0)),""),"")</f>
        <v/>
      </c>
      <c r="Q50" s="22"/>
    </row>
    <row r="51" customFormat="false" ht="13.8" hidden="false" customHeight="false" outlineLevel="0" collapsed="false">
      <c r="A51" s="32" t="n">
        <v>36</v>
      </c>
      <c r="B51" s="33" t="str">
        <f aca="false">IF(ISTEXT(D51),$D$6,"")</f>
        <v/>
      </c>
      <c r="C51" s="34" t="str">
        <f aca="false">IF(ISTEXT(D51),$D$5,"")</f>
        <v/>
      </c>
      <c r="D51" s="13"/>
      <c r="E51" s="13"/>
      <c r="F51" s="36"/>
      <c r="G51" s="37"/>
      <c r="H51" s="37"/>
      <c r="I51" s="37"/>
      <c r="J51" s="38"/>
      <c r="K51" s="37"/>
      <c r="L51" s="39"/>
      <c r="M51" s="40" t="e">
        <f aca="false">CONCATENATE(UPPER(H51)," ",VLOOKUP(I51,'Matrix KLasse'!$A$3:$D$18,MATCH(G51,'Matrix KLasse'!$A$3:$D$3,0),0))</f>
        <v>#N/A</v>
      </c>
      <c r="N51" s="40"/>
      <c r="O51" s="41" t="n">
        <f aca="false">IF($D$6="GER",IF(OR(J51="x",J51="X"),COUNTA(J51:J51)*VLOOKUP(I51,Startgelder!$A$1:$F$15,MATCH($B$13,Startgelder!$A$1:$F$1,0),0),0),IF(OR(J51="x",J51="X"),COUNTA(J51:J51)*VLOOKUP(I51,Startgelder!$A$1:$F$15,MATCH("ECA-Cup Sprint",Startgelder!$A$1:$F$1,0),0),0))+IF(OR(K51="x",K51="X"),COUNTA(K51:K51)*VLOOKUP(I51,Startgelder!$A$1:$F$15,MATCH($B$13,Startgelder!$A$1:$F$1,0),0),0)+IF(OR(L51="x",L51="X"),COUNTA(L51:L51)*VLOOKUP(I51,Startgelder!$A$1:$F$15,MATCH($L$15,Startgelder!$A$1:$F$1,0),0),0)</f>
        <v>0</v>
      </c>
      <c r="P51" s="42" t="str">
        <f aca="false">IF($D$6="GER",IF(O51&gt;0,VALUE(MID(H51,2,1))*INDEX(Startgelder!$A$1:$D$15,MATCH(I51,Startgelder!$A$1:$A$15,0),MATCH("Doping",Startgelder!$A$1:$D$1,0)),""),"")</f>
        <v/>
      </c>
      <c r="Q51" s="22"/>
    </row>
    <row r="52" customFormat="false" ht="13.8" hidden="false" customHeight="false" outlineLevel="0" collapsed="false">
      <c r="A52" s="32" t="n">
        <v>37</v>
      </c>
      <c r="B52" s="33" t="str">
        <f aca="false">IF(ISTEXT(D52),$D$6,"")</f>
        <v/>
      </c>
      <c r="C52" s="34" t="str">
        <f aca="false">IF(ISTEXT(D52),$D$5,"")</f>
        <v/>
      </c>
      <c r="D52" s="13"/>
      <c r="E52" s="13"/>
      <c r="F52" s="36"/>
      <c r="G52" s="37"/>
      <c r="H52" s="37"/>
      <c r="I52" s="37"/>
      <c r="J52" s="38"/>
      <c r="K52" s="37"/>
      <c r="L52" s="39"/>
      <c r="M52" s="40" t="e">
        <f aca="false">CONCATENATE(UPPER(H52)," ",VLOOKUP(I52,'Matrix KLasse'!$A$3:$D$18,MATCH(G52,'Matrix KLasse'!$A$3:$D$3,0),0))</f>
        <v>#N/A</v>
      </c>
      <c r="N52" s="40"/>
      <c r="O52" s="41" t="n">
        <f aca="false">IF($D$6="GER",IF(OR(J52="x",J52="X"),COUNTA(J52:J52)*VLOOKUP(I52,Startgelder!$A$1:$F$15,MATCH($B$13,Startgelder!$A$1:$F$1,0),0),0),IF(OR(J52="x",J52="X"),COUNTA(J52:J52)*VLOOKUP(I52,Startgelder!$A$1:$F$15,MATCH("ECA-Cup Sprint",Startgelder!$A$1:$F$1,0),0),0))+IF(OR(K52="x",K52="X"),COUNTA(K52:K52)*VLOOKUP(I52,Startgelder!$A$1:$F$15,MATCH($B$13,Startgelder!$A$1:$F$1,0),0),0)+IF(OR(L52="x",L52="X"),COUNTA(L52:L52)*VLOOKUP(I52,Startgelder!$A$1:$F$15,MATCH($L$15,Startgelder!$A$1:$F$1,0),0),0)</f>
        <v>0</v>
      </c>
      <c r="P52" s="42" t="str">
        <f aca="false">IF($D$6="GER",IF(O52&gt;0,VALUE(MID(H52,2,1))*INDEX(Startgelder!$A$1:$D$15,MATCH(I52,Startgelder!$A$1:$A$15,0),MATCH("Doping",Startgelder!$A$1:$D$1,0)),""),"")</f>
        <v/>
      </c>
      <c r="Q52" s="22"/>
    </row>
    <row r="53" customFormat="false" ht="13.8" hidden="false" customHeight="false" outlineLevel="0" collapsed="false">
      <c r="A53" s="32" t="n">
        <v>38</v>
      </c>
      <c r="B53" s="33" t="str">
        <f aca="false">IF(ISTEXT(D53),$D$6,"")</f>
        <v/>
      </c>
      <c r="C53" s="34" t="str">
        <f aca="false">IF(ISTEXT(D53),$D$5,"")</f>
        <v/>
      </c>
      <c r="D53" s="13"/>
      <c r="E53" s="13"/>
      <c r="F53" s="36"/>
      <c r="G53" s="37"/>
      <c r="H53" s="37"/>
      <c r="I53" s="37"/>
      <c r="J53" s="38"/>
      <c r="K53" s="37"/>
      <c r="L53" s="39"/>
      <c r="M53" s="40" t="e">
        <f aca="false">CONCATENATE(UPPER(H53)," ",VLOOKUP(I53,'Matrix KLasse'!$A$3:$D$18,MATCH(G53,'Matrix KLasse'!$A$3:$D$3,0),0))</f>
        <v>#N/A</v>
      </c>
      <c r="N53" s="40"/>
      <c r="O53" s="41" t="n">
        <f aca="false">IF($D$6="GER",IF(OR(J53="x",J53="X"),COUNTA(J53:J53)*VLOOKUP(I53,Startgelder!$A$1:$F$15,MATCH($B$13,Startgelder!$A$1:$F$1,0),0),0),IF(OR(J53="x",J53="X"),COUNTA(J53:J53)*VLOOKUP(I53,Startgelder!$A$1:$F$15,MATCH("ECA-Cup Sprint",Startgelder!$A$1:$F$1,0),0),0))+IF(OR(K53="x",K53="X"),COUNTA(K53:K53)*VLOOKUP(I53,Startgelder!$A$1:$F$15,MATCH($B$13,Startgelder!$A$1:$F$1,0),0),0)+IF(OR(L53="x",L53="X"),COUNTA(L53:L53)*VLOOKUP(I53,Startgelder!$A$1:$F$15,MATCH($L$15,Startgelder!$A$1:$F$1,0),0),0)</f>
        <v>0</v>
      </c>
      <c r="P53" s="42" t="str">
        <f aca="false">IF($D$6="GER",IF(O53&gt;0,VALUE(MID(H53,2,1))*INDEX(Startgelder!$A$1:$D$15,MATCH(I53,Startgelder!$A$1:$A$15,0),MATCH("Doping",Startgelder!$A$1:$D$1,0)),""),"")</f>
        <v/>
      </c>
      <c r="Q53" s="22"/>
    </row>
    <row r="54" customFormat="false" ht="13.8" hidden="false" customHeight="false" outlineLevel="0" collapsed="false">
      <c r="A54" s="32" t="n">
        <v>39</v>
      </c>
      <c r="B54" s="33" t="str">
        <f aca="false">IF(ISTEXT(D54),$D$6,"")</f>
        <v/>
      </c>
      <c r="C54" s="34" t="str">
        <f aca="false">IF(ISTEXT(D54),$D$5,"")</f>
        <v/>
      </c>
      <c r="D54" s="13"/>
      <c r="E54" s="13"/>
      <c r="F54" s="36"/>
      <c r="G54" s="37"/>
      <c r="H54" s="37"/>
      <c r="I54" s="37"/>
      <c r="J54" s="38"/>
      <c r="K54" s="37"/>
      <c r="L54" s="39"/>
      <c r="M54" s="40" t="e">
        <f aca="false">CONCATENATE(UPPER(H54)," ",VLOOKUP(I54,'Matrix KLasse'!$A$3:$D$18,MATCH(G54,'Matrix KLasse'!$A$3:$D$3,0),0))</f>
        <v>#N/A</v>
      </c>
      <c r="N54" s="40"/>
      <c r="O54" s="41" t="n">
        <f aca="false">IF($D$6="GER",IF(OR(J54="x",J54="X"),COUNTA(J54:J54)*VLOOKUP(I54,Startgelder!$A$1:$F$15,MATCH($B$13,Startgelder!$A$1:$F$1,0),0),0),IF(OR(J54="x",J54="X"),COUNTA(J54:J54)*VLOOKUP(I54,Startgelder!$A$1:$F$15,MATCH("ECA-Cup Sprint",Startgelder!$A$1:$F$1,0),0),0))+IF(OR(K54="x",K54="X"),COUNTA(K54:K54)*VLOOKUP(I54,Startgelder!$A$1:$F$15,MATCH($B$13,Startgelder!$A$1:$F$1,0),0),0)+IF(OR(L54="x",L54="X"),COUNTA(L54:L54)*VLOOKUP(I54,Startgelder!$A$1:$F$15,MATCH($L$15,Startgelder!$A$1:$F$1,0),0),0)</f>
        <v>0</v>
      </c>
      <c r="P54" s="42" t="str">
        <f aca="false">IF($D$6="GER",IF(O54&gt;0,VALUE(MID(H54,2,1))*INDEX(Startgelder!$A$1:$D$15,MATCH(I54,Startgelder!$A$1:$A$15,0),MATCH("Doping",Startgelder!$A$1:$D$1,0)),""),"")</f>
        <v/>
      </c>
      <c r="Q54" s="22"/>
    </row>
    <row r="55" customFormat="false" ht="13.8" hidden="false" customHeight="false" outlineLevel="0" collapsed="false">
      <c r="A55" s="32" t="n">
        <v>40</v>
      </c>
      <c r="B55" s="33" t="str">
        <f aca="false">IF(ISTEXT(D55),$D$6,"")</f>
        <v/>
      </c>
      <c r="C55" s="34" t="str">
        <f aca="false">IF(ISTEXT(D55),$D$5,"")</f>
        <v/>
      </c>
      <c r="D55" s="13"/>
      <c r="E55" s="13"/>
      <c r="F55" s="36"/>
      <c r="G55" s="37"/>
      <c r="H55" s="37"/>
      <c r="I55" s="37"/>
      <c r="J55" s="43"/>
      <c r="K55" s="44"/>
      <c r="L55" s="45"/>
      <c r="M55" s="40" t="e">
        <f aca="false">CONCATENATE(UPPER(H55)," ",VLOOKUP(I55,'Matrix KLasse'!$A$3:$D$18,MATCH(G55,'Matrix KLasse'!$A$3:$D$3,0),0))</f>
        <v>#N/A</v>
      </c>
      <c r="N55" s="40"/>
      <c r="O55" s="41" t="n">
        <f aca="false">IF($D$6="GER",IF(OR(J55="x",J55="X"),COUNTA(J55:J55)*VLOOKUP(I55,Startgelder!$A$1:$F$15,MATCH($B$13,Startgelder!$A$1:$F$1,0),0),0),IF(OR(J55="x",J55="X"),COUNTA(J55:J55)*VLOOKUP(I55,Startgelder!$A$1:$F$15,MATCH("ECA-Cup Sprint",Startgelder!$A$1:$F$1,0),0),0))+IF(OR(K55="x",K55="X"),COUNTA(K55:K55)*VLOOKUP(I55,Startgelder!$A$1:$F$15,MATCH($B$13,Startgelder!$A$1:$F$1,0),0),0)+IF(OR(L55="x",L55="X"),COUNTA(L55:L55)*VLOOKUP(I55,Startgelder!$A$1:$F$15,MATCH($L$15,Startgelder!$A$1:$F$1,0),0),0)</f>
        <v>0</v>
      </c>
      <c r="P55" s="42" t="str">
        <f aca="false">IF($D$6="GER",IF(O55&gt;0,VALUE(MID(H55,2,1))*INDEX(Startgelder!$A$1:$D$15,MATCH(I55,Startgelder!$A$1:$A$15,0),MATCH("Doping",Startgelder!$A$1:$D$1,0)),""),"")</f>
        <v/>
      </c>
      <c r="Q55" s="22"/>
    </row>
    <row r="56" customFormat="false" ht="13.8" hidden="false" customHeight="false" outlineLevel="0" collapsed="false">
      <c r="B56" s="46"/>
      <c r="I56" s="47" t="s">
        <v>54</v>
      </c>
      <c r="J56" s="1" t="n">
        <f aca="false">COUNTIF(J16:J55,"x")</f>
        <v>2</v>
      </c>
      <c r="K56" s="1" t="n">
        <f aca="false">COUNTIF(K16:K55,"x")</f>
        <v>2</v>
      </c>
      <c r="L56" s="1" t="n">
        <f aca="false">COUNTIF(L16:L55,"x")</f>
        <v>1</v>
      </c>
      <c r="M56" s="1" t="s">
        <v>55</v>
      </c>
      <c r="Q56" s="22"/>
    </row>
    <row r="57" customFormat="false" ht="13.8" hidden="false" customHeight="false" outlineLevel="0" collapsed="false">
      <c r="B57" s="46"/>
    </row>
    <row r="58" customFormat="false" ht="13.8" hidden="false" customHeight="false" outlineLevel="0" collapsed="false">
      <c r="B58" s="46"/>
      <c r="J58" s="22"/>
    </row>
    <row r="59" customFormat="false" ht="13.8" hidden="false" customHeight="false" outlineLevel="0" collapsed="false">
      <c r="B59" s="46"/>
    </row>
    <row r="60" customFormat="false" ht="13.8" hidden="false" customHeight="false" outlineLevel="0" collapsed="false">
      <c r="B60" s="46"/>
    </row>
    <row r="61" s="16" customFormat="true" ht="13.8" hidden="false" customHeight="false" outlineLevel="0" collapsed="false">
      <c r="A61" s="1"/>
      <c r="B61" s="4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customFormat="false" ht="13.8" hidden="false" customHeight="false" outlineLevel="0" collapsed="false">
      <c r="B62" s="46"/>
      <c r="C62" s="48" t="s">
        <v>56</v>
      </c>
      <c r="D62" s="4" t="s">
        <v>57</v>
      </c>
    </row>
    <row r="63" customFormat="false" ht="13.8" hidden="false" customHeight="false" outlineLevel="0" collapsed="false">
      <c r="B63" s="46"/>
      <c r="D63" s="49" t="s">
        <v>20</v>
      </c>
      <c r="E63" s="49"/>
      <c r="F63" s="49"/>
      <c r="G63" s="49"/>
      <c r="H63" s="49"/>
      <c r="I63" s="49"/>
      <c r="J63" s="49"/>
      <c r="K63" s="49"/>
      <c r="L63" s="49" t="s">
        <v>21</v>
      </c>
      <c r="M63" s="49"/>
      <c r="N63" s="25" t="s">
        <v>22</v>
      </c>
      <c r="O63" s="25"/>
      <c r="P63" s="25"/>
      <c r="S63" s="22"/>
    </row>
    <row r="64" customFormat="false" ht="34.6" hidden="false" customHeight="true" outlineLevel="0" collapsed="false">
      <c r="A64" s="26" t="s">
        <v>23</v>
      </c>
      <c r="B64" s="26" t="s">
        <v>10</v>
      </c>
      <c r="C64" s="50" t="s">
        <v>58</v>
      </c>
      <c r="D64" s="28" t="s">
        <v>59</v>
      </c>
      <c r="E64" s="28"/>
      <c r="F64" s="28"/>
      <c r="G64" s="51" t="s">
        <v>60</v>
      </c>
      <c r="H64" s="51"/>
      <c r="I64" s="29" t="s">
        <v>28</v>
      </c>
      <c r="J64" s="29" t="s">
        <v>61</v>
      </c>
      <c r="K64" s="29" t="s">
        <v>30</v>
      </c>
      <c r="L64" s="52" t="s">
        <v>32</v>
      </c>
      <c r="M64" s="53" t="s">
        <v>31</v>
      </c>
      <c r="N64" s="30" t="s">
        <v>34</v>
      </c>
      <c r="O64" s="30"/>
      <c r="P64" s="30" t="s">
        <v>35</v>
      </c>
      <c r="Q64" s="16"/>
      <c r="R64" s="16"/>
      <c r="S64" s="31"/>
    </row>
    <row r="65" customFormat="false" ht="13.8" hidden="false" customHeight="false" outlineLevel="0" collapsed="false">
      <c r="A65" s="32" t="n">
        <v>1</v>
      </c>
      <c r="B65" s="33" t="str">
        <f aca="false">IF(ISTEXT(D65),$D$6,"")</f>
        <v>GER</v>
      </c>
      <c r="C65" s="34" t="str">
        <f aca="false">IF(ISTEXT(D65),$D$5,"")</f>
        <v>TG-München</v>
      </c>
      <c r="D65" s="37" t="s">
        <v>62</v>
      </c>
      <c r="E65" s="37"/>
      <c r="F65" s="37"/>
      <c r="G65" s="54" t="s">
        <v>63</v>
      </c>
      <c r="H65" s="54"/>
      <c r="I65" s="37" t="s">
        <v>64</v>
      </c>
      <c r="J65" s="37" t="s">
        <v>40</v>
      </c>
      <c r="K65" s="37" t="s">
        <v>41</v>
      </c>
      <c r="L65" s="38" t="s">
        <v>65</v>
      </c>
      <c r="M65" s="39" t="s">
        <v>65</v>
      </c>
      <c r="N65" s="40" t="str">
        <f aca="false">CONCATENATE(UPPER(J65)," ",VLOOKUP(K65,'Matrix KLasse'!$A$3:$C$18,MATCH(I65,'Matrix KLasse'!$A$3:$C$3,0),0)," Team")</f>
        <v>K1 männl. LK (Ü18) Team</v>
      </c>
      <c r="O65" s="40"/>
      <c r="P65" s="41" t="n">
        <f aca="false">IF(OR(L65="x",M65="x"),COUNTA(L65:M65)*VLOOKUP(K65,Startgelder!$A$1:$C$15,MATCH($C$62,Startgelder!$A$1:$C$1,0),0),"")</f>
        <v>60</v>
      </c>
      <c r="S65" s="22"/>
    </row>
    <row r="66" customFormat="false" ht="13.8" hidden="false" customHeight="false" outlineLevel="0" collapsed="false">
      <c r="A66" s="32" t="n">
        <v>2</v>
      </c>
      <c r="B66" s="33" t="str">
        <f aca="false">IF(ISTEXT(D66),$D$6,"")</f>
        <v>GER</v>
      </c>
      <c r="C66" s="34" t="str">
        <f aca="false">IF(ISTEXT(D66),$D$5,"")</f>
        <v>TG-München</v>
      </c>
      <c r="D66" s="37" t="s">
        <v>66</v>
      </c>
      <c r="E66" s="37"/>
      <c r="F66" s="37"/>
      <c r="G66" s="54"/>
      <c r="H66" s="54"/>
      <c r="I66" s="37" t="s">
        <v>46</v>
      </c>
      <c r="J66" s="37" t="s">
        <v>67</v>
      </c>
      <c r="K66" s="37" t="s">
        <v>68</v>
      </c>
      <c r="L66" s="38"/>
      <c r="M66" s="39" t="s">
        <v>42</v>
      </c>
      <c r="N66" s="40" t="str">
        <f aca="false">CONCATENATE(UPPER(J66)," ",VLOOKUP(K66,'Matrix KLasse'!$A$3:$C$18,MATCH(I66,'Matrix KLasse'!$A$3:$C$3,0),0)," Team")</f>
        <v>C1 weibl. U16 Team</v>
      </c>
      <c r="O66" s="40"/>
      <c r="P66" s="41" t="n">
        <f aca="false">IF(OR(L66="x",M66="x"),COUNTA(L66:M66)*VLOOKUP(K66,Startgelder!$A$1:$C$15,MATCH($C$62,Startgelder!$A$1:$C$1,0),0),"")</f>
        <v>15</v>
      </c>
      <c r="S66" s="22"/>
    </row>
    <row r="67" customFormat="false" ht="13.8" hidden="false" customHeight="false" outlineLevel="0" collapsed="false">
      <c r="A67" s="32" t="n">
        <v>3</v>
      </c>
      <c r="B67" s="33" t="str">
        <f aca="false">IF(ISTEXT(D67),$D$6,"")</f>
        <v/>
      </c>
      <c r="C67" s="34" t="str">
        <f aca="false">IF(ISTEXT(D67),$D$5,"")</f>
        <v/>
      </c>
      <c r="D67" s="37"/>
      <c r="E67" s="37"/>
      <c r="F67" s="37"/>
      <c r="G67" s="54"/>
      <c r="H67" s="54"/>
      <c r="I67" s="37"/>
      <c r="J67" s="37"/>
      <c r="K67" s="37"/>
      <c r="L67" s="38"/>
      <c r="M67" s="39"/>
      <c r="N67" s="40" t="e">
        <f aca="false">CONCATENATE(UPPER(J67)," ",VLOOKUP(K67,'Matrix KLasse'!$A$3:$C$18,MATCH(I67,'Matrix KLasse'!$A$3:$C$3,0),0)," Team")</f>
        <v>#N/A</v>
      </c>
      <c r="O67" s="40"/>
      <c r="P67" s="41" t="str">
        <f aca="false">IF(OR(L67="x",M67="x"),COUNTA(L67:M67)*VLOOKUP(K67,Startgelder!$A$1:$C$15,MATCH($C$62,Startgelder!$A$1:$C$1,0),0),"")</f>
        <v/>
      </c>
      <c r="S67" s="22"/>
    </row>
    <row r="68" customFormat="false" ht="13.8" hidden="false" customHeight="false" outlineLevel="0" collapsed="false">
      <c r="A68" s="32" t="n">
        <v>4</v>
      </c>
      <c r="B68" s="33" t="str">
        <f aca="false">IF(ISTEXT(D68),$D$6,"")</f>
        <v/>
      </c>
      <c r="C68" s="34" t="str">
        <f aca="false">IF(ISTEXT(D68),$D$5,"")</f>
        <v/>
      </c>
      <c r="D68" s="37"/>
      <c r="E68" s="37"/>
      <c r="F68" s="37"/>
      <c r="G68" s="54"/>
      <c r="H68" s="54"/>
      <c r="I68" s="37"/>
      <c r="J68" s="37"/>
      <c r="K68" s="37"/>
      <c r="L68" s="38"/>
      <c r="M68" s="39"/>
      <c r="N68" s="40" t="e">
        <f aca="false">CONCATENATE(UPPER(J68)," ",VLOOKUP(K68,'Matrix KLasse'!$A$3:$C$18,MATCH(I68,'Matrix KLasse'!$A$3:$C$3,0),0)," Team")</f>
        <v>#N/A</v>
      </c>
      <c r="O68" s="40"/>
      <c r="P68" s="41" t="str">
        <f aca="false">IF(OR(L68="x",M68="x"),COUNTA(L68:M68)*VLOOKUP(K68,Startgelder!$A$1:$C$15,MATCH($C$62,Startgelder!$A$1:$C$1,0),0),"")</f>
        <v/>
      </c>
      <c r="S68" s="22"/>
    </row>
    <row r="69" customFormat="false" ht="13.8" hidden="false" customHeight="false" outlineLevel="0" collapsed="false">
      <c r="A69" s="32" t="n">
        <v>5</v>
      </c>
      <c r="B69" s="33" t="str">
        <f aca="false">IF(ISTEXT(D69),$D$6,"")</f>
        <v/>
      </c>
      <c r="C69" s="34" t="str">
        <f aca="false">IF(ISTEXT(D69),$D$5,"")</f>
        <v/>
      </c>
      <c r="D69" s="37"/>
      <c r="E69" s="37"/>
      <c r="F69" s="37"/>
      <c r="G69" s="54"/>
      <c r="H69" s="54"/>
      <c r="I69" s="37"/>
      <c r="J69" s="37"/>
      <c r="K69" s="37"/>
      <c r="L69" s="38"/>
      <c r="M69" s="39"/>
      <c r="N69" s="40" t="e">
        <f aca="false">CONCATENATE(UPPER(J69)," ",VLOOKUP(K69,'Matrix KLasse'!$A$3:$C$18,MATCH(I69,'Matrix KLasse'!$A$3:$C$3,0),0)," Team")</f>
        <v>#N/A</v>
      </c>
      <c r="O69" s="40"/>
      <c r="P69" s="41" t="str">
        <f aca="false">IF(OR(L69="x",M69="x"),COUNTA(L69:M69)*VLOOKUP(K69,Startgelder!$A$1:$C$15,MATCH($C$62,Startgelder!$A$1:$C$1,0),0),"")</f>
        <v/>
      </c>
      <c r="S69" s="22"/>
    </row>
    <row r="70" customFormat="false" ht="13.8" hidden="false" customHeight="false" outlineLevel="0" collapsed="false">
      <c r="A70" s="32" t="n">
        <v>6</v>
      </c>
      <c r="B70" s="33" t="str">
        <f aca="false">IF(ISTEXT(D70),$D$6,"")</f>
        <v/>
      </c>
      <c r="C70" s="34" t="str">
        <f aca="false">IF(ISTEXT(D70),$D$5,"")</f>
        <v/>
      </c>
      <c r="D70" s="37"/>
      <c r="E70" s="37"/>
      <c r="F70" s="37"/>
      <c r="G70" s="54"/>
      <c r="H70" s="54"/>
      <c r="I70" s="37"/>
      <c r="J70" s="37"/>
      <c r="K70" s="37"/>
      <c r="L70" s="38"/>
      <c r="M70" s="39"/>
      <c r="N70" s="40" t="e">
        <f aca="false">CONCATENATE(UPPER(J70)," ",VLOOKUP(K70,'Matrix KLasse'!$A$3:$C$18,MATCH(I70,'Matrix KLasse'!$A$3:$C$3,0),0)," Team")</f>
        <v>#N/A</v>
      </c>
      <c r="O70" s="40"/>
      <c r="P70" s="41" t="str">
        <f aca="false">IF(OR(L70="x",M70="x"),COUNTA(L70:M70)*VLOOKUP(K70,Startgelder!$A$1:$C$15,MATCH($C$62,Startgelder!$A$1:$C$1,0),0),"")</f>
        <v/>
      </c>
      <c r="S70" s="22"/>
    </row>
    <row r="71" customFormat="false" ht="13.8" hidden="false" customHeight="false" outlineLevel="0" collapsed="false">
      <c r="A71" s="32" t="n">
        <v>7</v>
      </c>
      <c r="B71" s="33" t="str">
        <f aca="false">IF(ISTEXT(D71),$D$6,"")</f>
        <v/>
      </c>
      <c r="C71" s="34" t="str">
        <f aca="false">IF(ISTEXT(D71),$D$5,"")</f>
        <v/>
      </c>
      <c r="D71" s="37"/>
      <c r="E71" s="37"/>
      <c r="F71" s="37"/>
      <c r="G71" s="54"/>
      <c r="H71" s="54"/>
      <c r="I71" s="37"/>
      <c r="J71" s="37"/>
      <c r="K71" s="37"/>
      <c r="L71" s="38"/>
      <c r="M71" s="39"/>
      <c r="N71" s="40" t="e">
        <f aca="false">CONCATENATE(UPPER(J71)," ",VLOOKUP(K71,'Matrix KLasse'!$A$3:$C$18,MATCH(I71,'Matrix KLasse'!$A$3:$C$3,0),0)," Team")</f>
        <v>#N/A</v>
      </c>
      <c r="O71" s="40"/>
      <c r="P71" s="41" t="str">
        <f aca="false">IF(OR(L71="x",M71="x"),COUNTA(L71:M71)*VLOOKUP(K71,Startgelder!$A$1:$C$15,MATCH($C$62,Startgelder!$A$1:$C$1,0),0),"")</f>
        <v/>
      </c>
      <c r="S71" s="22"/>
    </row>
    <row r="72" customFormat="false" ht="13.8" hidden="false" customHeight="false" outlineLevel="0" collapsed="false">
      <c r="A72" s="32" t="n">
        <v>8</v>
      </c>
      <c r="B72" s="33" t="str">
        <f aca="false">IF(ISTEXT(D72),$D$6,"")</f>
        <v/>
      </c>
      <c r="C72" s="34" t="str">
        <f aca="false">IF(ISTEXT(D72),$D$5,"")</f>
        <v/>
      </c>
      <c r="D72" s="37"/>
      <c r="E72" s="37"/>
      <c r="F72" s="37"/>
      <c r="G72" s="54"/>
      <c r="H72" s="54"/>
      <c r="I72" s="37"/>
      <c r="J72" s="37"/>
      <c r="K72" s="37"/>
      <c r="L72" s="38"/>
      <c r="M72" s="39"/>
      <c r="N72" s="40" t="e">
        <f aca="false">CONCATENATE(UPPER(J72)," ",VLOOKUP(K72,'Matrix KLasse'!$A$3:$C$18,MATCH(I72,'Matrix KLasse'!$A$3:$C$3,0),0)," Team")</f>
        <v>#N/A</v>
      </c>
      <c r="O72" s="40"/>
      <c r="P72" s="41" t="str">
        <f aca="false">IF(OR(L72="x",M72="x"),COUNTA(L72:M72)*VLOOKUP(K72,Startgelder!$A$1:$C$15,MATCH($C$62,Startgelder!$A$1:$C$1,0),0),"")</f>
        <v/>
      </c>
      <c r="S72" s="22"/>
    </row>
    <row r="73" customFormat="false" ht="13.8" hidden="false" customHeight="false" outlineLevel="0" collapsed="false">
      <c r="A73" s="32" t="n">
        <v>9</v>
      </c>
      <c r="B73" s="33" t="str">
        <f aca="false">IF(ISTEXT(D73),$D$6,"")</f>
        <v/>
      </c>
      <c r="C73" s="34" t="str">
        <f aca="false">IF(ISTEXT(D73),$D$5,"")</f>
        <v/>
      </c>
      <c r="D73" s="37"/>
      <c r="E73" s="37"/>
      <c r="F73" s="37"/>
      <c r="G73" s="54"/>
      <c r="H73" s="54"/>
      <c r="I73" s="37"/>
      <c r="J73" s="37"/>
      <c r="K73" s="37"/>
      <c r="L73" s="38"/>
      <c r="M73" s="39"/>
      <c r="N73" s="40" t="e">
        <f aca="false">CONCATENATE(UPPER(J73)," ",VLOOKUP(K73,'Matrix KLasse'!$A$3:$C$18,MATCH(I73,'Matrix KLasse'!$A$3:$C$3,0),0)," Team")</f>
        <v>#N/A</v>
      </c>
      <c r="O73" s="40"/>
      <c r="P73" s="41" t="str">
        <f aca="false">IF(OR(L73="x",M73="x"),COUNTA(L73:M73)*VLOOKUP(K73,Startgelder!$A$1:$C$15,MATCH($C$62,Startgelder!$A$1:$C$1,0),0),"")</f>
        <v/>
      </c>
      <c r="S73" s="22"/>
    </row>
    <row r="74" customFormat="false" ht="13.8" hidden="false" customHeight="false" outlineLevel="0" collapsed="false">
      <c r="A74" s="32" t="n">
        <v>10</v>
      </c>
      <c r="B74" s="33" t="str">
        <f aca="false">IF(ISTEXT(D74),$D$6,"")</f>
        <v/>
      </c>
      <c r="C74" s="34" t="str">
        <f aca="false">IF(ISTEXT(D74),$D$5,"")</f>
        <v/>
      </c>
      <c r="D74" s="37"/>
      <c r="E74" s="37"/>
      <c r="F74" s="37"/>
      <c r="G74" s="54"/>
      <c r="H74" s="54"/>
      <c r="I74" s="37"/>
      <c r="J74" s="37"/>
      <c r="K74" s="37"/>
      <c r="L74" s="38"/>
      <c r="M74" s="39"/>
      <c r="N74" s="40" t="e">
        <f aca="false">CONCATENATE(UPPER(J74)," ",VLOOKUP(K74,'Matrix KLasse'!$A$3:$C$18,MATCH(I74,'Matrix KLasse'!$A$3:$C$3,0),0)," Team")</f>
        <v>#N/A</v>
      </c>
      <c r="O74" s="40"/>
      <c r="P74" s="41" t="str">
        <f aca="false">IF(OR(L74="x",M74="x"),COUNTA(L74:M74)*VLOOKUP(K74,Startgelder!$A$1:$C$15,MATCH($C$62,Startgelder!$A$1:$C$1,0),0),"")</f>
        <v/>
      </c>
      <c r="S74" s="22"/>
    </row>
    <row r="75" customFormat="false" ht="13.8" hidden="false" customHeight="false" outlineLevel="0" collapsed="false">
      <c r="A75" s="32" t="n">
        <v>11</v>
      </c>
      <c r="B75" s="33" t="str">
        <f aca="false">IF(ISTEXT(D75),$D$6,"")</f>
        <v/>
      </c>
      <c r="C75" s="34" t="str">
        <f aca="false">IF(ISTEXT(D75),$D$5,"")</f>
        <v/>
      </c>
      <c r="D75" s="37"/>
      <c r="E75" s="37"/>
      <c r="F75" s="37"/>
      <c r="G75" s="54"/>
      <c r="H75" s="54"/>
      <c r="I75" s="37"/>
      <c r="J75" s="37"/>
      <c r="K75" s="37"/>
      <c r="L75" s="38"/>
      <c r="M75" s="39"/>
      <c r="N75" s="40" t="e">
        <f aca="false">CONCATENATE(UPPER(J75)," ",VLOOKUP(K75,'Matrix KLasse'!$A$3:$C$18,MATCH(I75,'Matrix KLasse'!$A$3:$C$3,0),0)," Team")</f>
        <v>#N/A</v>
      </c>
      <c r="O75" s="40"/>
      <c r="P75" s="41" t="str">
        <f aca="false">IF(OR(L75="x",M75="x"),COUNTA(L75:M75)*VLOOKUP(K75,Startgelder!$A$1:$C$15,MATCH($C$62,Startgelder!$A$1:$C$1,0),0),"")</f>
        <v/>
      </c>
      <c r="S75" s="22"/>
    </row>
    <row r="76" customFormat="false" ht="13.8" hidden="false" customHeight="false" outlineLevel="0" collapsed="false">
      <c r="A76" s="55" t="n">
        <v>12</v>
      </c>
      <c r="B76" s="33" t="str">
        <f aca="false">IF(ISTEXT(D76),$D$6,"")</f>
        <v/>
      </c>
      <c r="C76" s="34" t="str">
        <f aca="false">IF(ISTEXT(D76),$D$5,"")</f>
        <v/>
      </c>
      <c r="D76" s="37"/>
      <c r="E76" s="37"/>
      <c r="F76" s="37"/>
      <c r="G76" s="54"/>
      <c r="H76" s="54"/>
      <c r="I76" s="37"/>
      <c r="J76" s="37"/>
      <c r="K76" s="37"/>
      <c r="L76" s="38"/>
      <c r="M76" s="39"/>
      <c r="N76" s="40" t="e">
        <f aca="false">CONCATENATE(UPPER(J76)," ",VLOOKUP(K76,'Matrix KLasse'!$A$3:$C$18,MATCH(I76,'Matrix KLasse'!$A$3:$C$3,0),0)," Team")</f>
        <v>#N/A</v>
      </c>
      <c r="O76" s="40"/>
      <c r="P76" s="41" t="str">
        <f aca="false">IF(OR(L76="x",M76="x"),COUNTA(L76:M76)*VLOOKUP(K76,Startgelder!$A$1:$C$15,MATCH($C$62,Startgelder!$A$1:$C$1,0),0),"")</f>
        <v/>
      </c>
      <c r="S76" s="22"/>
    </row>
    <row r="77" customFormat="false" ht="13.8" hidden="false" customHeight="false" outlineLevel="0" collapsed="false">
      <c r="A77" s="55" t="n">
        <v>13</v>
      </c>
      <c r="B77" s="33" t="str">
        <f aca="false">IF(ISTEXT(D77),$D$6,"")</f>
        <v/>
      </c>
      <c r="C77" s="34" t="str">
        <f aca="false">IF(ISTEXT(D77),$D$5,"")</f>
        <v/>
      </c>
      <c r="D77" s="56"/>
      <c r="E77" s="57"/>
      <c r="F77" s="58"/>
      <c r="G77" s="56"/>
      <c r="H77" s="57"/>
      <c r="I77" s="37"/>
      <c r="J77" s="37"/>
      <c r="K77" s="37"/>
      <c r="L77" s="38"/>
      <c r="M77" s="39"/>
      <c r="N77" s="40" t="e">
        <f aca="false">CONCATENATE(UPPER(J77)," ",VLOOKUP(K77,'Matrix KLasse'!$A$3:$C$18,MATCH(I77,'Matrix KLasse'!$A$3:$C$3,0),0)," Team")</f>
        <v>#N/A</v>
      </c>
      <c r="O77" s="40"/>
      <c r="P77" s="41" t="str">
        <f aca="false">IF(OR(L77="x",M77="x"),COUNTA(L77:M77)*VLOOKUP(K77,Startgelder!$A$1:$C$15,MATCH($C$62,Startgelder!$A$1:$C$1,0),0),"")</f>
        <v/>
      </c>
      <c r="S77" s="22"/>
    </row>
    <row r="78" customFormat="false" ht="13.8" hidden="false" customHeight="false" outlineLevel="0" collapsed="false">
      <c r="A78" s="32" t="n">
        <v>14</v>
      </c>
      <c r="B78" s="33" t="str">
        <f aca="false">IF(ISTEXT(D78),$D$6,"")</f>
        <v/>
      </c>
      <c r="C78" s="34" t="str">
        <f aca="false">IF(ISTEXT(D78),$D$5,"")</f>
        <v/>
      </c>
      <c r="D78" s="56"/>
      <c r="E78" s="57"/>
      <c r="F78" s="58"/>
      <c r="G78" s="56"/>
      <c r="H78" s="57"/>
      <c r="I78" s="37"/>
      <c r="J78" s="37"/>
      <c r="K78" s="37"/>
      <c r="L78" s="38"/>
      <c r="M78" s="39"/>
      <c r="N78" s="40" t="e">
        <f aca="false">CONCATENATE(UPPER(J78)," ",VLOOKUP(K78,'Matrix KLasse'!$A$3:$C$18,MATCH(I78,'Matrix KLasse'!$A$3:$C$3,0),0)," Team")</f>
        <v>#N/A</v>
      </c>
      <c r="O78" s="40"/>
      <c r="P78" s="41" t="str">
        <f aca="false">IF(OR(L78="x",M78="x"),COUNTA(L78:M78)*VLOOKUP(K78,Startgelder!$A$1:$C$15,MATCH($C$62,Startgelder!$A$1:$C$1,0),0),"")</f>
        <v/>
      </c>
      <c r="S78" s="22"/>
    </row>
    <row r="79" customFormat="false" ht="13.8" hidden="false" customHeight="false" outlineLevel="0" collapsed="false">
      <c r="A79" s="55" t="n">
        <v>15</v>
      </c>
      <c r="B79" s="33" t="str">
        <f aca="false">IF(ISTEXT(D79),$D$6,"")</f>
        <v/>
      </c>
      <c r="C79" s="34" t="str">
        <f aca="false">IF(ISTEXT(D79),$D$5,"")</f>
        <v/>
      </c>
      <c r="D79" s="37"/>
      <c r="E79" s="37"/>
      <c r="F79" s="37"/>
      <c r="G79" s="54"/>
      <c r="H79" s="54"/>
      <c r="I79" s="37"/>
      <c r="J79" s="37"/>
      <c r="K79" s="37"/>
      <c r="L79" s="43"/>
      <c r="M79" s="45"/>
      <c r="N79" s="40" t="e">
        <f aca="false">CONCATENATE(UPPER(J79)," ",VLOOKUP(K79,'Matrix KLasse'!$A$3:$C$18,MATCH(I79,'Matrix KLasse'!$A$3:$C$3,0),0)," Team")</f>
        <v>#N/A</v>
      </c>
      <c r="O79" s="40"/>
      <c r="P79" s="41" t="str">
        <f aca="false">IF(OR(L79="x",M79="x"),COUNTA(L79:M79)*VLOOKUP(K79,Startgelder!$A$1:$C$15,MATCH($C$62,Startgelder!$A$1:$C$1,0),0),"")</f>
        <v/>
      </c>
      <c r="S79" s="22"/>
    </row>
    <row r="80" customFormat="false" ht="13.8" hidden="false" customHeight="false" outlineLevel="0" collapsed="false">
      <c r="K80" s="47" t="s">
        <v>54</v>
      </c>
      <c r="L80" s="1" t="n">
        <f aca="false">COUNTIF(L65:L79,"x")</f>
        <v>1</v>
      </c>
      <c r="M80" s="1" t="n">
        <f aca="false">COUNTIF(M65:M79,"x")</f>
        <v>2</v>
      </c>
      <c r="N80" s="1" t="s">
        <v>69</v>
      </c>
      <c r="Q80" s="22"/>
    </row>
    <row r="81" customFormat="false" ht="13.8" hidden="false" customHeight="false" outlineLevel="0" collapsed="false">
      <c r="J81" s="47"/>
      <c r="Q81" s="22"/>
    </row>
    <row r="91" customFormat="false" ht="13.8" hidden="false" customHeight="false" outlineLevel="0" collapsed="false">
      <c r="J91" s="3"/>
      <c r="K91" s="3"/>
      <c r="L91" s="3"/>
      <c r="M91" s="3"/>
    </row>
    <row r="92" customFormat="false" ht="13.8" hidden="false" customHeight="false" outlineLevel="0" collapsed="false">
      <c r="J92" s="3"/>
      <c r="K92" s="3"/>
      <c r="L92" s="3"/>
      <c r="M92" s="3"/>
    </row>
    <row r="93" customFormat="false" ht="13.8" hidden="false" customHeight="false" outlineLevel="0" collapsed="false">
      <c r="J93" s="59" t="n">
        <f aca="false">SUM(O16:O55)+SUM(P65:P79)</f>
        <v>167.5</v>
      </c>
      <c r="K93" s="59"/>
      <c r="L93" s="3" t="s">
        <v>70</v>
      </c>
      <c r="M93" s="3"/>
    </row>
    <row r="94" customFormat="false" ht="13.8" hidden="false" customHeight="false" outlineLevel="0" collapsed="false">
      <c r="J94" s="59" t="n">
        <v>5</v>
      </c>
      <c r="K94" s="59"/>
      <c r="L94" s="3" t="s">
        <v>71</v>
      </c>
      <c r="M94" s="3"/>
    </row>
    <row r="95" customFormat="false" ht="13.8" hidden="false" customHeight="false" outlineLevel="0" collapsed="false">
      <c r="J95" s="59" t="n">
        <f aca="false">SUM(P16:P55)</f>
        <v>7</v>
      </c>
      <c r="K95" s="59"/>
      <c r="L95" s="3" t="s">
        <v>72</v>
      </c>
      <c r="M95" s="3"/>
    </row>
    <row r="96" customFormat="false" ht="13.8" hidden="false" customHeight="false" outlineLevel="0" collapsed="false">
      <c r="J96" s="59" t="n">
        <f aca="false">SUM(J93:J94)</f>
        <v>172.5</v>
      </c>
      <c r="K96" s="59"/>
      <c r="L96" s="3"/>
      <c r="M96" s="3"/>
    </row>
  </sheetData>
  <sheetProtection sheet="true" objects="true" scenarios="true"/>
  <mergeCells count="98">
    <mergeCell ref="C2:L2"/>
    <mergeCell ref="D4:G4"/>
    <mergeCell ref="D5:G5"/>
    <mergeCell ref="D6:G6"/>
    <mergeCell ref="D7:G7"/>
    <mergeCell ref="D8:G8"/>
    <mergeCell ref="D9:G9"/>
    <mergeCell ref="D14:I14"/>
    <mergeCell ref="J14:L14"/>
    <mergeCell ref="M14:P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D63:K63"/>
    <mergeCell ref="L63:M63"/>
    <mergeCell ref="N63:P63"/>
    <mergeCell ref="D64:F64"/>
    <mergeCell ref="G64:H64"/>
    <mergeCell ref="N64:O64"/>
    <mergeCell ref="D65:F65"/>
    <mergeCell ref="G65:H65"/>
    <mergeCell ref="N65:O65"/>
    <mergeCell ref="D66:F66"/>
    <mergeCell ref="G66:H66"/>
    <mergeCell ref="N66:O66"/>
    <mergeCell ref="D67:F67"/>
    <mergeCell ref="G67:H67"/>
    <mergeCell ref="N67:O67"/>
    <mergeCell ref="D68:F68"/>
    <mergeCell ref="G68:H68"/>
    <mergeCell ref="N68:O68"/>
    <mergeCell ref="D69:F69"/>
    <mergeCell ref="G69:H69"/>
    <mergeCell ref="N69:O69"/>
    <mergeCell ref="D70:F70"/>
    <mergeCell ref="G70:H70"/>
    <mergeCell ref="N70:O70"/>
    <mergeCell ref="D71:F71"/>
    <mergeCell ref="G71:H71"/>
    <mergeCell ref="N71:O71"/>
    <mergeCell ref="D72:F72"/>
    <mergeCell ref="G72:H72"/>
    <mergeCell ref="N72:O72"/>
    <mergeCell ref="D73:F73"/>
    <mergeCell ref="G73:H73"/>
    <mergeCell ref="N73:O73"/>
    <mergeCell ref="D74:F74"/>
    <mergeCell ref="G74:H74"/>
    <mergeCell ref="N74:O74"/>
    <mergeCell ref="D75:F75"/>
    <mergeCell ref="G75:H75"/>
    <mergeCell ref="N75:O75"/>
    <mergeCell ref="D76:F76"/>
    <mergeCell ref="G76:H76"/>
    <mergeCell ref="N76:O76"/>
    <mergeCell ref="N77:O77"/>
    <mergeCell ref="N78:O78"/>
    <mergeCell ref="D79:F79"/>
    <mergeCell ref="G79:H79"/>
    <mergeCell ref="N79:O79"/>
  </mergeCells>
  <dataValidations count="7">
    <dataValidation allowBlank="true" errorStyle="stop" operator="between" showDropDown="false" showErrorMessage="true" showInputMessage="true" sqref="J65:J79" type="list">
      <formula1>"K1,C1,C2"</formula1>
      <formula2>0</formula2>
    </dataValidation>
    <dataValidation allowBlank="true" errorStyle="stop" operator="between" showDropDown="false" showErrorMessage="true" showInputMessage="true" sqref="J16:L55 L65:M79" type="list">
      <formula1>"X,x"</formula1>
      <formula2>0</formula2>
    </dataValidation>
    <dataValidation allowBlank="true" errorStyle="stop" operator="between" showDropDown="false" showErrorMessage="true" showInputMessage="true" sqref="I65:I79" type="list">
      <formula1>"M,W,Mix"</formula1>
      <formula2>0</formula2>
    </dataValidation>
    <dataValidation allowBlank="true" errorStyle="stop" operator="between" showDropDown="false" showErrorMessage="true" showInputMessage="true" sqref="I16:I55 K65:K79" type="list">
      <formula1>'Matrix KLasse'!$A$5:$A$18</formula1>
      <formula2>0</formula2>
    </dataValidation>
    <dataValidation allowBlank="true" errorStyle="stop" operator="between" showDropDown="false" showErrorMessage="true" showInputMessage="true" sqref="G16:G55" type="list">
      <formula1>"M,m,W,w,Mix,f,F"</formula1>
      <formula2>0</formula2>
    </dataValidation>
    <dataValidation allowBlank="true" errorStyle="stop" operator="between" showDropDown="false" showErrorMessage="true" showInputMessage="true" sqref="H16:H55" type="list">
      <formula1>"K1,C1,C2,S1"</formula1>
      <formula2>0</formula2>
    </dataValidation>
    <dataValidation allowBlank="true" errorStyle="stop" operator="equal" showDropDown="false" showErrorMessage="true" showInputMessage="false" sqref="J5:J12" type="list">
      <formula1>"PKW,Car,Anhänger,Trailer"</formula1>
      <formula2>0</formula2>
    </dataValidation>
  </dataValidations>
  <hyperlinks>
    <hyperlink ref="D8" r:id="rId1" display="blabla@dfdf.de"/>
  </hyperlink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5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3" activeCellId="0" sqref="D3"/>
    </sheetView>
  </sheetViews>
  <sheetFormatPr defaultColWidth="11.4453125" defaultRowHeight="14.25" zeroHeight="false" outlineLevelRow="0" outlineLevelCol="0"/>
  <cols>
    <col collapsed="false" customWidth="true" hidden="false" outlineLevel="0" max="1" min="1" style="22" width="25.11"/>
    <col collapsed="false" customWidth="true" hidden="false" outlineLevel="0" max="3" min="3" style="22" width="13.22"/>
    <col collapsed="false" customWidth="true" hidden="false" outlineLevel="0" max="5" min="5" style="22" width="13.9"/>
  </cols>
  <sheetData>
    <row r="1" customFormat="false" ht="13.8" hidden="false" customHeight="false" outlineLevel="0" collapsed="false">
      <c r="A1" s="22" t="s">
        <v>73</v>
      </c>
      <c r="B1" s="22" t="s">
        <v>18</v>
      </c>
      <c r="C1" s="22" t="s">
        <v>56</v>
      </c>
      <c r="D1" s="22" t="s">
        <v>74</v>
      </c>
      <c r="E1" s="22" t="s">
        <v>75</v>
      </c>
      <c r="F1" s="22" t="s">
        <v>33</v>
      </c>
    </row>
    <row r="2" customFormat="false" ht="13.8" hidden="false" customHeight="false" outlineLevel="0" collapsed="false">
      <c r="A2" s="60" t="s">
        <v>76</v>
      </c>
      <c r="B2" s="61" t="n">
        <f aca="false">$B$7*0.5</f>
        <v>12.5</v>
      </c>
      <c r="C2" s="61" t="n">
        <v>15</v>
      </c>
      <c r="D2" s="61" t="n">
        <v>0</v>
      </c>
      <c r="E2" s="61" t="n">
        <f aca="false">$B$7*0.5</f>
        <v>12.5</v>
      </c>
      <c r="F2" s="61" t="n">
        <v>15</v>
      </c>
    </row>
    <row r="3" customFormat="false" ht="13.8" hidden="false" customHeight="false" outlineLevel="0" collapsed="false">
      <c r="A3" s="60" t="s">
        <v>77</v>
      </c>
      <c r="B3" s="61" t="n">
        <f aca="false">$B$7*0.5</f>
        <v>12.5</v>
      </c>
      <c r="C3" s="61" t="n">
        <v>15</v>
      </c>
      <c r="D3" s="61" t="n">
        <v>2</v>
      </c>
      <c r="E3" s="61" t="n">
        <f aca="false">$B$7*0.5</f>
        <v>12.5</v>
      </c>
      <c r="F3" s="61" t="n">
        <v>15</v>
      </c>
    </row>
    <row r="4" customFormat="false" ht="13.8" hidden="false" customHeight="false" outlineLevel="0" collapsed="false">
      <c r="A4" s="60" t="s">
        <v>48</v>
      </c>
      <c r="B4" s="61" t="n">
        <f aca="false">$B$7*0.5</f>
        <v>12.5</v>
      </c>
      <c r="C4" s="61" t="n">
        <v>15</v>
      </c>
      <c r="D4" s="61" t="n">
        <v>2</v>
      </c>
      <c r="E4" s="61" t="n">
        <f aca="false">$B$7*0.5</f>
        <v>12.5</v>
      </c>
      <c r="F4" s="61" t="n">
        <v>15</v>
      </c>
    </row>
    <row r="5" customFormat="false" ht="13.8" hidden="false" customHeight="false" outlineLevel="0" collapsed="false">
      <c r="A5" s="60" t="s">
        <v>68</v>
      </c>
      <c r="B5" s="61" t="n">
        <f aca="false">$B$7*0.5</f>
        <v>12.5</v>
      </c>
      <c r="C5" s="61" t="n">
        <v>15</v>
      </c>
      <c r="D5" s="61" t="n">
        <v>2</v>
      </c>
      <c r="E5" s="61" t="n">
        <f aca="false">$B$7*0.5</f>
        <v>12.5</v>
      </c>
      <c r="F5" s="61" t="n">
        <v>15</v>
      </c>
    </row>
    <row r="6" customFormat="false" ht="13.8" hidden="false" customHeight="false" outlineLevel="0" collapsed="false">
      <c r="A6" s="60" t="s">
        <v>78</v>
      </c>
      <c r="B6" s="61" t="n">
        <v>25</v>
      </c>
      <c r="C6" s="61" t="n">
        <v>30</v>
      </c>
      <c r="D6" s="61" t="n">
        <v>3</v>
      </c>
      <c r="E6" s="61" t="n">
        <v>15</v>
      </c>
      <c r="F6" s="61" t="n">
        <v>15</v>
      </c>
    </row>
    <row r="7" customFormat="false" ht="13.8" hidden="false" customHeight="false" outlineLevel="0" collapsed="false">
      <c r="A7" s="60" t="s">
        <v>41</v>
      </c>
      <c r="B7" s="61" t="n">
        <v>25</v>
      </c>
      <c r="C7" s="61" t="n">
        <v>30</v>
      </c>
      <c r="D7" s="61" t="n">
        <v>3</v>
      </c>
      <c r="E7" s="61" t="n">
        <v>15</v>
      </c>
      <c r="F7" s="61" t="n">
        <v>15</v>
      </c>
    </row>
    <row r="8" customFormat="false" ht="13.8" hidden="false" customHeight="false" outlineLevel="0" collapsed="false">
      <c r="A8" s="60" t="s">
        <v>79</v>
      </c>
      <c r="B8" s="61" t="n">
        <v>25</v>
      </c>
      <c r="C8" s="61" t="n">
        <v>30</v>
      </c>
      <c r="D8" s="61" t="n">
        <v>3</v>
      </c>
      <c r="E8" s="61" t="n">
        <v>25</v>
      </c>
      <c r="F8" s="61" t="n">
        <v>15</v>
      </c>
    </row>
    <row r="9" customFormat="false" ht="13.8" hidden="false" customHeight="false" outlineLevel="0" collapsed="false">
      <c r="A9" s="60" t="s">
        <v>80</v>
      </c>
      <c r="B9" s="61" t="n">
        <v>25</v>
      </c>
      <c r="C9" s="61" t="n">
        <v>30</v>
      </c>
      <c r="D9" s="61" t="n">
        <v>3</v>
      </c>
      <c r="E9" s="61" t="n">
        <v>25</v>
      </c>
      <c r="F9" s="61" t="n">
        <v>15</v>
      </c>
    </row>
    <row r="10" customFormat="false" ht="13.8" hidden="false" customHeight="false" outlineLevel="0" collapsed="false">
      <c r="A10" s="60" t="s">
        <v>81</v>
      </c>
      <c r="B10" s="61" t="n">
        <v>25</v>
      </c>
      <c r="C10" s="61" t="n">
        <v>30</v>
      </c>
      <c r="D10" s="61" t="n">
        <v>3</v>
      </c>
      <c r="E10" s="61" t="n">
        <v>25</v>
      </c>
      <c r="F10" s="61" t="n">
        <v>15</v>
      </c>
    </row>
    <row r="11" customFormat="false" ht="13.8" hidden="false" customHeight="false" outlineLevel="0" collapsed="false">
      <c r="A11" s="60" t="s">
        <v>82</v>
      </c>
      <c r="B11" s="61" t="n">
        <v>25</v>
      </c>
      <c r="C11" s="61" t="n">
        <v>30</v>
      </c>
      <c r="D11" s="61" t="n">
        <v>3</v>
      </c>
      <c r="E11" s="61" t="n">
        <v>25</v>
      </c>
      <c r="F11" s="61" t="n">
        <v>15</v>
      </c>
    </row>
    <row r="12" customFormat="false" ht="13.8" hidden="false" customHeight="false" outlineLevel="0" collapsed="false">
      <c r="A12" s="60" t="s">
        <v>83</v>
      </c>
      <c r="B12" s="61" t="n">
        <v>25</v>
      </c>
      <c r="C12" s="61" t="n">
        <v>30</v>
      </c>
      <c r="D12" s="61" t="n">
        <v>3</v>
      </c>
      <c r="E12" s="61" t="n">
        <v>25</v>
      </c>
      <c r="F12" s="61" t="n">
        <v>15</v>
      </c>
    </row>
    <row r="13" customFormat="false" ht="13.8" hidden="false" customHeight="false" outlineLevel="0" collapsed="false">
      <c r="A13" s="60" t="s">
        <v>53</v>
      </c>
      <c r="B13" s="61" t="n">
        <v>15</v>
      </c>
      <c r="C13" s="61"/>
      <c r="D13" s="61"/>
      <c r="E13" s="61"/>
      <c r="F13" s="61"/>
    </row>
    <row r="14" customFormat="false" ht="13.8" hidden="false" customHeight="false" outlineLevel="0" collapsed="false">
      <c r="A14" s="60"/>
      <c r="B14" s="61"/>
      <c r="C14" s="61"/>
      <c r="D14" s="61"/>
      <c r="E14" s="61"/>
      <c r="F14" s="61"/>
    </row>
    <row r="15" customFormat="false" ht="13.8" hidden="false" customHeight="false" outlineLevel="0" collapsed="false">
      <c r="A15" s="60"/>
      <c r="B15" s="61"/>
      <c r="C15" s="61"/>
      <c r="D15" s="61"/>
    </row>
    <row r="16" customFormat="false" ht="27" hidden="false" customHeight="false" outlineLevel="0" collapsed="false">
      <c r="A16" s="62" t="s">
        <v>84</v>
      </c>
      <c r="B16" s="63" t="n">
        <v>5</v>
      </c>
      <c r="C16" s="1"/>
    </row>
    <row r="17" customFormat="false" ht="14.25" hidden="false" customHeight="false" outlineLevel="0" collapsed="false">
      <c r="A17" s="62" t="s">
        <v>85</v>
      </c>
      <c r="B17" s="63" t="n">
        <v>30</v>
      </c>
      <c r="C17" s="1"/>
    </row>
    <row r="18" customFormat="false" ht="14.25" hidden="false" customHeight="false" outlineLevel="0" collapsed="false">
      <c r="A18" s="1"/>
      <c r="B18" s="1"/>
      <c r="C18" s="1"/>
    </row>
    <row r="19" customFormat="false" ht="14.25" hidden="false" customHeight="false" outlineLevel="0" collapsed="false">
      <c r="A19" s="22" t="s">
        <v>86</v>
      </c>
    </row>
    <row r="1048576" customFormat="false" ht="12.8" hidden="false" customHeight="false" outlineLevel="0" collapsed="false"/>
  </sheetData>
  <sheetProtection sheet="true" objects="true" scenarios="true"/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15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J12" activeCellId="0" sqref="J12"/>
    </sheetView>
  </sheetViews>
  <sheetFormatPr defaultColWidth="11.4453125" defaultRowHeight="13.8" zeroHeight="false" outlineLevelRow="0" outlineLevelCol="1"/>
  <cols>
    <col collapsed="false" customWidth="true" hidden="false" outlineLevel="1" max="2" min="2" style="22" width="14.44"/>
    <col collapsed="false" customWidth="false" hidden="false" outlineLevel="1" max="4" min="3" style="22" width="11.44"/>
    <col collapsed="false" customWidth="true" hidden="false" outlineLevel="0" max="6" min="5" style="22" width="10.08"/>
  </cols>
  <sheetData>
    <row r="1" customFormat="false" ht="13.8" hidden="false" customHeight="false" outlineLevel="0" collapsed="false">
      <c r="E1" s="64" t="s">
        <v>87</v>
      </c>
      <c r="F1" s="22" t="n">
        <v>2024</v>
      </c>
    </row>
    <row r="2" customFormat="false" ht="13.8" hidden="false" customHeight="false" outlineLevel="0" collapsed="false">
      <c r="A2" s="65"/>
      <c r="B2" s="65"/>
      <c r="C2" s="65"/>
      <c r="D2" s="65"/>
      <c r="E2" s="66" t="s">
        <v>88</v>
      </c>
      <c r="F2" s="66"/>
    </row>
    <row r="3" customFormat="false" ht="24.85" hidden="false" customHeight="false" outlineLevel="0" collapsed="false">
      <c r="A3" s="67" t="s">
        <v>89</v>
      </c>
      <c r="B3" s="66" t="s">
        <v>39</v>
      </c>
      <c r="C3" s="66" t="s">
        <v>46</v>
      </c>
      <c r="D3" s="66" t="s">
        <v>51</v>
      </c>
      <c r="E3" s="66" t="s">
        <v>90</v>
      </c>
      <c r="F3" s="66" t="s">
        <v>91</v>
      </c>
    </row>
    <row r="4" customFormat="false" ht="13.8" hidden="false" customHeight="false" outlineLevel="0" collapsed="false">
      <c r="A4" s="68" t="s">
        <v>76</v>
      </c>
      <c r="B4" s="68" t="str">
        <f aca="false">CONCATENATE("männl. "&amp;A4)</f>
        <v>männl. U9</v>
      </c>
      <c r="C4" s="68" t="str">
        <f aca="false">CONCATENATE("weibl. "&amp;A4)</f>
        <v>weibl. U9</v>
      </c>
      <c r="D4" s="68" t="str">
        <f aca="false">CONCATENATE("weibl. "&amp;A4)</f>
        <v>weibl. U9</v>
      </c>
      <c r="E4" s="69" t="n">
        <f aca="false">$F$1-VALUE(MID(A4,2,2))</f>
        <v>2015</v>
      </c>
      <c r="F4" s="69" t="n">
        <f aca="false">F1</f>
        <v>2024</v>
      </c>
    </row>
    <row r="5" customFormat="false" ht="13.8" hidden="false" customHeight="false" outlineLevel="0" collapsed="false">
      <c r="A5" s="68" t="s">
        <v>77</v>
      </c>
      <c r="B5" s="68" t="str">
        <f aca="false">CONCATENATE("männl. "&amp;A5)</f>
        <v>männl. U12</v>
      </c>
      <c r="C5" s="68" t="str">
        <f aca="false">CONCATENATE("weibl. "&amp;A5)</f>
        <v>weibl. U12</v>
      </c>
      <c r="D5" s="68" t="str">
        <f aca="false">CONCATENATE("weibl. "&amp;A5)</f>
        <v>weibl. U12</v>
      </c>
      <c r="E5" s="69" t="n">
        <f aca="false">$F$1-VALUE(MID(A5,2,2))</f>
        <v>2012</v>
      </c>
      <c r="F5" s="69" t="n">
        <f aca="false">E5+1+1</f>
        <v>2014</v>
      </c>
    </row>
    <row r="6" customFormat="false" ht="13.8" hidden="false" customHeight="false" outlineLevel="0" collapsed="false">
      <c r="A6" s="68" t="s">
        <v>48</v>
      </c>
      <c r="B6" s="68" t="str">
        <f aca="false">CONCATENATE("männl. "&amp;A6)</f>
        <v>männl. U14</v>
      </c>
      <c r="C6" s="68" t="str">
        <f aca="false">CONCATENATE("weibl. "&amp;A6)</f>
        <v>weibl. U14</v>
      </c>
      <c r="D6" s="68" t="str">
        <f aca="false">CONCATENATE("weibl. "&amp;A6)</f>
        <v>weibl. U14</v>
      </c>
      <c r="E6" s="69" t="n">
        <f aca="false">$F$1-VALUE(MID(A6,2,2))</f>
        <v>2010</v>
      </c>
      <c r="F6" s="69" t="n">
        <f aca="false">E6+1</f>
        <v>2011</v>
      </c>
    </row>
    <row r="7" customFormat="false" ht="13.8" hidden="false" customHeight="false" outlineLevel="0" collapsed="false">
      <c r="A7" s="68" t="s">
        <v>68</v>
      </c>
      <c r="B7" s="68" t="str">
        <f aca="false">CONCATENATE("männl. "&amp;A7)</f>
        <v>männl. U16</v>
      </c>
      <c r="C7" s="68" t="str">
        <f aca="false">CONCATENATE("weibl. "&amp;A7)</f>
        <v>weibl. U16</v>
      </c>
      <c r="D7" s="68" t="str">
        <f aca="false">CONCATENATE("weibl. "&amp;A7)</f>
        <v>weibl. U16</v>
      </c>
      <c r="E7" s="69" t="n">
        <f aca="false">$F$1-VALUE(MID(A7,2,2))</f>
        <v>2008</v>
      </c>
      <c r="F7" s="69" t="n">
        <f aca="false">E7+1</f>
        <v>2009</v>
      </c>
    </row>
    <row r="8" customFormat="false" ht="13.8" hidden="false" customHeight="false" outlineLevel="0" collapsed="false">
      <c r="A8" s="68" t="s">
        <v>78</v>
      </c>
      <c r="B8" s="68" t="str">
        <f aca="false">CONCATENATE("männl. "&amp;A8)</f>
        <v>männl. U18</v>
      </c>
      <c r="C8" s="68" t="str">
        <f aca="false">CONCATENATE("weibl. "&amp;A8)</f>
        <v>weibl. U18</v>
      </c>
      <c r="D8" s="68" t="str">
        <f aca="false">CONCATENATE("weibl. "&amp;A8)</f>
        <v>weibl. U18</v>
      </c>
      <c r="E8" s="69" t="n">
        <f aca="false">$F$1-VALUE(MID(A8,2,2))</f>
        <v>2006</v>
      </c>
      <c r="F8" s="69" t="n">
        <f aca="false">E8+1</f>
        <v>2007</v>
      </c>
    </row>
    <row r="9" customFormat="false" ht="13.8" hidden="false" customHeight="false" outlineLevel="0" collapsed="false">
      <c r="A9" s="68" t="s">
        <v>41</v>
      </c>
      <c r="B9" s="68" t="str">
        <f aca="false">CONCATENATE("männl. "&amp;A9)</f>
        <v>männl. LK (Ü18)</v>
      </c>
      <c r="C9" s="68" t="str">
        <f aca="false">CONCATENATE("weibl. "&amp;A9)</f>
        <v>weibl. LK (Ü18)</v>
      </c>
      <c r="D9" s="68" t="str">
        <f aca="false">CONCATENATE("weibl. "&amp;A9)</f>
        <v>weibl. LK (Ü18)</v>
      </c>
      <c r="E9" s="69" t="n">
        <f aca="false">E8-1</f>
        <v>2005</v>
      </c>
      <c r="F9" s="69" t="n">
        <f aca="false">F10-1</f>
        <v>1991</v>
      </c>
    </row>
    <row r="10" customFormat="false" ht="13.8" hidden="false" customHeight="false" outlineLevel="0" collapsed="false">
      <c r="A10" s="68" t="s">
        <v>79</v>
      </c>
      <c r="B10" s="68" t="str">
        <f aca="false">CONCATENATE("männl. "&amp;A10)</f>
        <v>männl. Ü32</v>
      </c>
      <c r="C10" s="68" t="str">
        <f aca="false">CONCATENATE("weibl. "&amp;A10)</f>
        <v>weibl. Ü32</v>
      </c>
      <c r="D10" s="68" t="str">
        <f aca="false">CONCATENATE("weibl. "&amp;A10)</f>
        <v>weibl. Ü32</v>
      </c>
      <c r="E10" s="69" t="n">
        <f aca="false">F11+1</f>
        <v>1985</v>
      </c>
      <c r="F10" s="69" t="n">
        <f aca="false">$F$1-VALUE(MID(A10,2,2))</f>
        <v>1992</v>
      </c>
    </row>
    <row r="11" customFormat="false" ht="13.8" hidden="false" customHeight="false" outlineLevel="0" collapsed="false">
      <c r="A11" s="68" t="s">
        <v>80</v>
      </c>
      <c r="B11" s="68" t="str">
        <f aca="false">CONCATENATE("männl. "&amp;A11)</f>
        <v>männl. Ü40</v>
      </c>
      <c r="C11" s="68" t="str">
        <f aca="false">CONCATENATE("weibl. "&amp;A11)</f>
        <v>weibl. Ü40</v>
      </c>
      <c r="D11" s="68" t="str">
        <f aca="false">CONCATENATE("weibl. "&amp;A11)</f>
        <v>weibl. Ü40</v>
      </c>
      <c r="E11" s="69" t="n">
        <f aca="false">F12+1</f>
        <v>1975</v>
      </c>
      <c r="F11" s="69" t="n">
        <f aca="false">$F$1-VALUE(MID(A11,2,2))</f>
        <v>1984</v>
      </c>
    </row>
    <row r="12" customFormat="false" ht="13.8" hidden="false" customHeight="false" outlineLevel="0" collapsed="false">
      <c r="A12" s="68" t="s">
        <v>81</v>
      </c>
      <c r="B12" s="68" t="str">
        <f aca="false">CONCATENATE("männl. "&amp;A12)</f>
        <v>männl. Ü50</v>
      </c>
      <c r="C12" s="68" t="str">
        <f aca="false">CONCATENATE("weibl. "&amp;A12)</f>
        <v>weibl. Ü50</v>
      </c>
      <c r="D12" s="68" t="str">
        <f aca="false">CONCATENATE("weibl. "&amp;A12)</f>
        <v>weibl. Ü50</v>
      </c>
      <c r="E12" s="69" t="n">
        <f aca="false">F13+1</f>
        <v>1965</v>
      </c>
      <c r="F12" s="69" t="n">
        <f aca="false">$F$1-VALUE(MID(A12,2,2))</f>
        <v>1974</v>
      </c>
    </row>
    <row r="13" customFormat="false" ht="13.8" hidden="false" customHeight="false" outlineLevel="0" collapsed="false">
      <c r="A13" s="68" t="s">
        <v>82</v>
      </c>
      <c r="B13" s="68" t="str">
        <f aca="false">CONCATENATE("männl. "&amp;A13)</f>
        <v>männl. Ü60</v>
      </c>
      <c r="C13" s="68" t="str">
        <f aca="false">CONCATENATE("weibl. "&amp;A13)</f>
        <v>weibl. Ü60</v>
      </c>
      <c r="D13" s="68" t="str">
        <f aca="false">CONCATENATE("weibl. "&amp;A13)</f>
        <v>weibl. Ü60</v>
      </c>
      <c r="E13" s="69" t="n">
        <f aca="false">F14+1</f>
        <v>1955</v>
      </c>
      <c r="F13" s="69" t="n">
        <f aca="false">$F$1-VALUE(MID(A13,2,2))</f>
        <v>1964</v>
      </c>
    </row>
    <row r="14" customFormat="false" ht="13.8" hidden="false" customHeight="false" outlineLevel="0" collapsed="false">
      <c r="A14" s="68" t="s">
        <v>83</v>
      </c>
      <c r="B14" s="68" t="str">
        <f aca="false">CONCATENATE("männl. "&amp;A14)</f>
        <v>männl. Ü70</v>
      </c>
      <c r="C14" s="68" t="str">
        <f aca="false">CONCATENATE("weibl. "&amp;A14)</f>
        <v>weibl. Ü70</v>
      </c>
      <c r="D14" s="68" t="str">
        <f aca="false">CONCATENATE("weibl. "&amp;A14)</f>
        <v>weibl. Ü70</v>
      </c>
      <c r="E14" s="69" t="n">
        <v>1900</v>
      </c>
      <c r="F14" s="69" t="n">
        <f aca="false">$F$1-VALUE(MID(A14,2,2))</f>
        <v>1954</v>
      </c>
    </row>
    <row r="15" customFormat="false" ht="13.8" hidden="false" customHeight="false" outlineLevel="0" collapsed="false">
      <c r="A15" s="22" t="s">
        <v>53</v>
      </c>
      <c r="B15" s="22" t="str">
        <f aca="false">CONCATENATE("männl. "&amp;A15)</f>
        <v>männl. Chicken</v>
      </c>
      <c r="C15" s="22" t="str">
        <f aca="false">CONCATENATE("weibl. "&amp;A15)</f>
        <v>weibl. Chicken</v>
      </c>
      <c r="D15" s="22" t="str">
        <f aca="false">CONCATENATE("weibl. "&amp;A15)</f>
        <v>weibl. Chicken</v>
      </c>
    </row>
  </sheetData>
  <sheetProtection sheet="true" objects="true" scenarios="true"/>
  <mergeCells count="1">
    <mergeCell ref="E2:F2"/>
  </mergeCell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2020-12-08T22:37:25Z</dcterms:created>
  <dc:creator>Martin Koebe</dc:creator>
  <dc:description/>
  <dc:language>de-DE</dc:language>
  <cp:lastModifiedBy/>
  <cp:lastPrinted>2021-07-22T14:17:43Z</cp:lastPrinted>
  <dcterms:modified xsi:type="dcterms:W3CDTF">2024-04-18T23:42:35Z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